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32_Administration\32_Scans\Daniel Sellars\"/>
    </mc:Choice>
  </mc:AlternateContent>
  <bookViews>
    <workbookView xWindow="0" yWindow="0" windowWidth="28800" windowHeight="12300" tabRatio="896" activeTab="1"/>
  </bookViews>
  <sheets>
    <sheet name="DC" sheetId="27" r:id="rId1"/>
    <sheet name="Summary" sheetId="25" r:id="rId2"/>
    <sheet name="101-RWS" sheetId="1" r:id="rId3"/>
    <sheet name="301-RWWS" sheetId="2" r:id="rId4"/>
    <sheet name="401-RSWS" sheetId="3" r:id="rId5"/>
    <sheet name="501-UEFIS" sheetId="4" r:id="rId6"/>
    <sheet name="201-Little Elm" sheetId="7" r:id="rId7"/>
    <sheet name="206-Rockwall Heath WSF" sheetId="14" r:id="rId8"/>
    <sheet name="207-Terrel WTF" sheetId="15" r:id="rId9"/>
    <sheet name="208-Rockwall WPS" sheetId="16" r:id="rId10"/>
    <sheet name="305-S Rockwall WWTP" sheetId="17" r:id="rId11"/>
    <sheet name="307-Panther Crk" sheetId="10" r:id="rId12"/>
    <sheet name="308-Sabine Crk WWTP" sheetId="11" r:id="rId13"/>
    <sheet name="309-Stewart Crk" sheetId="12" r:id="rId14"/>
    <sheet name="310-Muddy Crk WWTP" sheetId="18" r:id="rId15"/>
    <sheet name="503-LEFIS" sheetId="19" r:id="rId16"/>
    <sheet name="504-Muddy Crk INT" sheetId="20" r:id="rId17"/>
    <sheet name="505-Parker Crk INT" sheetId="21" r:id="rId18"/>
    <sheet name="506-Sabine Crk INT" sheetId="22" r:id="rId19"/>
    <sheet name="507-Buffalo Crk INT" sheetId="23" r:id="rId20"/>
    <sheet name="509-Mustang Crk Int" sheetId="9" r:id="rId21"/>
    <sheet name="510-Parker Crk Parallel Int" sheetId="26" r:id="rId22"/>
    <sheet name="FRONT PAGE" sheetId="28" r:id="rId23"/>
    <sheet name="TABLE OF CONTENTS" sheetId="29" r:id="rId24"/>
    <sheet name="Compliance Statement" sheetId="30" r:id="rId25"/>
  </sheets>
  <definedNames>
    <definedName name="_xlnm._FilterDatabase" localSheetId="0" hidden="1">DC!$A$1:$C$54</definedName>
    <definedName name="_xlnm.Print_Area" localSheetId="2">'101-RWS'!$A$6:$T$89</definedName>
    <definedName name="_xlnm.Print_Area" localSheetId="6">'201-Little Elm'!$A$6:$T$34</definedName>
    <definedName name="_xlnm.Print_Area" localSheetId="7">'206-Rockwall Heath WSF'!$A$6:$T$36</definedName>
    <definedName name="_xlnm.Print_Area" localSheetId="8">'207-Terrel WTF'!$A$6:$T$34</definedName>
    <definedName name="_xlnm.Print_Area" localSheetId="9">'208-Rockwall WPS'!$A$6:$T$35</definedName>
    <definedName name="_xlnm.Print_Area" localSheetId="3">'301-RWWS'!$A$6:$T$70</definedName>
    <definedName name="_xlnm.Print_Area" localSheetId="10">'305-S Rockwall WWTP'!$A$6:$T$36</definedName>
    <definedName name="_xlnm.Print_Area" localSheetId="11">'307-Panther Crk'!$A$6:$T$41</definedName>
    <definedName name="_xlnm.Print_Area" localSheetId="12">'308-Sabine Crk WWTP'!$A$6:$T$39</definedName>
    <definedName name="_xlnm.Print_Area" localSheetId="13">'309-Stewart Crk'!$A$6:$T$36</definedName>
    <definedName name="_xlnm.Print_Area" localSheetId="14">'310-Muddy Crk WWTP'!$A$6:$T$39</definedName>
    <definedName name="_xlnm.Print_Area" localSheetId="4">'401-RSWS'!$A$6:$T$49</definedName>
    <definedName name="_xlnm.Print_Area" localSheetId="5">'501-UEFIS'!$A$6:$T$75</definedName>
    <definedName name="_xlnm.Print_Area" localSheetId="15">'503-LEFIS'!$A$6:$T$36</definedName>
    <definedName name="_xlnm.Print_Area" localSheetId="16">'504-Muddy Crk INT'!$A$6:$T$35</definedName>
    <definedName name="_xlnm.Print_Area" localSheetId="17">'505-Parker Crk INT'!$A$6:$T$36</definedName>
    <definedName name="_xlnm.Print_Area" localSheetId="18">'506-Sabine Crk INT'!$A$6:$T$35</definedName>
    <definedName name="_xlnm.Print_Area" localSheetId="19">'507-Buffalo Crk INT'!$A$6:$T$39</definedName>
    <definedName name="_xlnm.Print_Area" localSheetId="20">'509-Mustang Crk Int'!$A$6:$T$38</definedName>
    <definedName name="_xlnm.Print_Area" localSheetId="21">'510-Parker Crk Parallel Int'!$A$6:$T$34</definedName>
    <definedName name="_xlnm.Print_Area" localSheetId="24">'Compliance Statement'!$A$1:$J$40</definedName>
    <definedName name="_xlnm.Print_Area" localSheetId="22">'FRONT PAGE'!$A$1:$P$38</definedName>
    <definedName name="_xlnm.Print_Area" localSheetId="1">Summary!$A$5:$R$30</definedName>
    <definedName name="_xlnm.Print_Area" localSheetId="23">'TABLE OF CONTENTS'!$A$1:$P$55</definedName>
    <definedName name="_xlnm.Print_Titles" localSheetId="2">'101-RWS'!$1:$5</definedName>
    <definedName name="_xlnm.Print_Titles" localSheetId="6">'201-Little Elm'!$1:$5</definedName>
    <definedName name="_xlnm.Print_Titles" localSheetId="7">'206-Rockwall Heath WSF'!$1:$5</definedName>
    <definedName name="_xlnm.Print_Titles" localSheetId="8">'207-Terrel WTF'!$1:$5</definedName>
    <definedName name="_xlnm.Print_Titles" localSheetId="9">'208-Rockwall WPS'!$1:$5</definedName>
    <definedName name="_xlnm.Print_Titles" localSheetId="3">'301-RWWS'!$1:$5</definedName>
    <definedName name="_xlnm.Print_Titles" localSheetId="10">'305-S Rockwall WWTP'!$1:$5</definedName>
    <definedName name="_xlnm.Print_Titles" localSheetId="11">'307-Panther Crk'!$1:$5</definedName>
    <definedName name="_xlnm.Print_Titles" localSheetId="12">'308-Sabine Crk WWTP'!$1:$5</definedName>
    <definedName name="_xlnm.Print_Titles" localSheetId="13">'309-Stewart Crk'!$1:$5</definedName>
    <definedName name="_xlnm.Print_Titles" localSheetId="14">'310-Muddy Crk WWTP'!$1:$5</definedName>
    <definedName name="_xlnm.Print_Titles" localSheetId="4">'401-RSWS'!$1:$5</definedName>
    <definedName name="_xlnm.Print_Titles" localSheetId="5">'501-UEFIS'!$1:$5</definedName>
    <definedName name="_xlnm.Print_Titles" localSheetId="15">'503-LEFIS'!$1:$5</definedName>
    <definedName name="_xlnm.Print_Titles" localSheetId="16">'504-Muddy Crk INT'!$1:$5</definedName>
    <definedName name="_xlnm.Print_Titles" localSheetId="17">'505-Parker Crk INT'!$1:$5</definedName>
    <definedName name="_xlnm.Print_Titles" localSheetId="18">'506-Sabine Crk INT'!$1:$5</definedName>
    <definedName name="_xlnm.Print_Titles" localSheetId="19">'507-Buffalo Crk INT'!$1:$5</definedName>
    <definedName name="_xlnm.Print_Titles" localSheetId="20">'509-Mustang Crk Int'!$1:$5</definedName>
    <definedName name="_xlnm.Print_Titles" localSheetId="21">'510-Parker Crk Parallel Int'!$1:$5</definedName>
    <definedName name="_xlnm.Print_Titles" localSheetId="1">Summary!$1:$4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7" i="25" l="1"/>
  <c r="P37" i="25"/>
  <c r="N37" i="25"/>
  <c r="L37" i="25"/>
  <c r="R36" i="25"/>
  <c r="P36" i="25"/>
  <c r="N36" i="25"/>
  <c r="L36" i="25"/>
  <c r="R35" i="25"/>
  <c r="P35" i="25"/>
  <c r="N35" i="25"/>
  <c r="L35" i="25"/>
  <c r="R34" i="25"/>
  <c r="P34" i="25"/>
  <c r="N34" i="25"/>
  <c r="L34" i="25"/>
  <c r="R33" i="25"/>
  <c r="R38" i="25" s="1"/>
  <c r="R39" i="25" s="1"/>
  <c r="P33" i="25"/>
  <c r="P38" i="25" s="1"/>
  <c r="P39" i="25" s="1"/>
  <c r="N33" i="25"/>
  <c r="N38" i="25" s="1"/>
  <c r="N39" i="25" s="1"/>
  <c r="L33" i="25"/>
  <c r="L38" i="25" s="1"/>
  <c r="L39" i="25" s="1"/>
  <c r="X8" i="1" l="1"/>
  <c r="H17" i="2" l="1"/>
  <c r="C64" i="27" l="1"/>
  <c r="A31" i="28" l="1"/>
  <c r="N13" i="10"/>
  <c r="L17" i="25" s="1"/>
  <c r="J13" i="10"/>
  <c r="H17" i="25" s="1"/>
  <c r="F13" i="10"/>
  <c r="D17" i="25" s="1"/>
  <c r="H11" i="10"/>
  <c r="H10" i="10"/>
  <c r="N14" i="3"/>
  <c r="L10" i="25" s="1"/>
  <c r="F14" i="3"/>
  <c r="D10" i="25" s="1"/>
  <c r="J12" i="3"/>
  <c r="H12" i="3" s="1"/>
  <c r="J11" i="3"/>
  <c r="H11" i="3" s="1"/>
  <c r="J10" i="3"/>
  <c r="H10" i="3" s="1"/>
  <c r="H13" i="10" l="1"/>
  <c r="F17" i="25" s="1"/>
  <c r="H14" i="3"/>
  <c r="F10" i="25" s="1"/>
  <c r="J14" i="3"/>
  <c r="H10" i="25" s="1"/>
  <c r="J24" i="1"/>
  <c r="H24" i="1" s="1"/>
  <c r="AD63" i="1"/>
  <c r="AD64" i="1"/>
  <c r="AD65" i="1"/>
  <c r="AD66" i="1"/>
  <c r="AD47" i="1"/>
  <c r="AD48" i="1"/>
  <c r="AD49" i="1"/>
  <c r="AD50" i="1"/>
  <c r="AD51" i="1"/>
  <c r="AD52" i="1"/>
  <c r="AD53" i="1"/>
  <c r="AD54" i="1"/>
  <c r="AD55" i="1"/>
  <c r="AD56" i="1"/>
  <c r="AD57" i="1"/>
  <c r="AD58" i="1"/>
  <c r="AD59" i="1"/>
  <c r="AD60" i="1"/>
  <c r="AD61" i="1"/>
  <c r="AD62"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I5" i="1"/>
  <c r="AF5" i="1"/>
  <c r="AK16" i="1" l="1"/>
  <c r="AK24" i="1"/>
  <c r="AK32" i="1"/>
  <c r="AK14" i="1"/>
  <c r="AK18" i="1"/>
  <c r="AK22" i="1"/>
  <c r="AK10" i="1"/>
  <c r="AK30" i="1"/>
  <c r="AK12" i="1"/>
  <c r="AK44" i="1"/>
  <c r="AK34" i="1"/>
  <c r="AK38" i="1"/>
  <c r="AK42" i="1"/>
  <c r="AK46" i="1"/>
  <c r="AK20" i="1"/>
  <c r="AK28" i="1"/>
  <c r="AK8" i="1"/>
  <c r="AK26" i="1"/>
  <c r="AK36" i="1"/>
  <c r="AK40" i="1"/>
  <c r="AJ5" i="1"/>
  <c r="DW5" i="1"/>
  <c r="DQ5" i="1"/>
  <c r="DN5" i="1"/>
  <c r="DR49" i="1"/>
  <c r="DR50" i="1"/>
  <c r="DR51" i="1"/>
  <c r="DR52" i="1"/>
  <c r="DR53" i="1"/>
  <c r="DR54" i="1"/>
  <c r="DR55" i="1"/>
  <c r="DR56" i="1"/>
  <c r="DR57" i="1"/>
  <c r="DR58" i="1"/>
  <c r="DR59" i="1"/>
  <c r="DR60" i="1"/>
  <c r="DR61" i="1"/>
  <c r="DR62" i="1"/>
  <c r="DR63" i="1"/>
  <c r="DR64" i="1"/>
  <c r="DR65" i="1"/>
  <c r="DR66" i="1"/>
  <c r="DX49" i="1"/>
  <c r="DX50" i="1"/>
  <c r="DX51" i="1"/>
  <c r="DX52" i="1"/>
  <c r="DX53" i="1"/>
  <c r="DX54" i="1"/>
  <c r="DX55" i="1"/>
  <c r="DX56" i="1"/>
  <c r="DX57" i="1"/>
  <c r="DX58" i="1"/>
  <c r="DX59" i="1"/>
  <c r="DX60" i="1"/>
  <c r="DX61" i="1"/>
  <c r="DX62" i="1"/>
  <c r="DX63" i="1"/>
  <c r="DX64" i="1"/>
  <c r="DX65" i="1"/>
  <c r="DX66" i="1"/>
  <c r="DX67" i="1"/>
  <c r="DX68" i="1"/>
  <c r="DX69" i="1"/>
  <c r="DX70" i="1"/>
  <c r="DT5" i="1"/>
  <c r="DL18" i="1"/>
  <c r="DL17" i="1"/>
  <c r="DL16" i="1"/>
  <c r="DL15" i="1"/>
  <c r="DL14" i="1"/>
  <c r="DL13" i="1"/>
  <c r="DL12" i="1"/>
  <c r="DL11" i="1"/>
  <c r="DL10" i="1"/>
  <c r="DL9" i="1"/>
  <c r="DL8" i="1"/>
  <c r="DL7" i="1"/>
  <c r="DX48" i="1"/>
  <c r="DX47" i="1"/>
  <c r="DX46" i="1"/>
  <c r="DX45" i="1"/>
  <c r="DX44" i="1"/>
  <c r="DX43" i="1"/>
  <c r="DX42" i="1"/>
  <c r="DX41" i="1"/>
  <c r="DX40" i="1"/>
  <c r="DX39" i="1"/>
  <c r="DX38" i="1"/>
  <c r="DX37" i="1"/>
  <c r="DX36" i="1"/>
  <c r="DX35" i="1"/>
  <c r="DX34" i="1"/>
  <c r="DX33" i="1"/>
  <c r="DX32" i="1"/>
  <c r="DX31" i="1"/>
  <c r="DX30" i="1"/>
  <c r="DX29" i="1"/>
  <c r="DX28" i="1"/>
  <c r="DX27" i="1"/>
  <c r="DX26" i="1"/>
  <c r="DX25" i="1"/>
  <c r="DX24" i="1"/>
  <c r="DX23" i="1"/>
  <c r="DX22" i="1"/>
  <c r="DX21" i="1"/>
  <c r="DX20" i="1"/>
  <c r="DX19" i="1"/>
  <c r="DX18" i="1"/>
  <c r="DX17" i="1"/>
  <c r="DX16" i="1"/>
  <c r="DX15" i="1"/>
  <c r="DX14" i="1"/>
  <c r="DX13" i="1"/>
  <c r="DX12" i="1"/>
  <c r="DX11" i="1"/>
  <c r="DX10" i="1"/>
  <c r="DX9" i="1"/>
  <c r="DX8" i="1"/>
  <c r="DX7" i="1"/>
  <c r="DR48" i="1"/>
  <c r="DR47" i="1"/>
  <c r="DR46" i="1"/>
  <c r="DR45" i="1"/>
  <c r="DR44" i="1"/>
  <c r="DR43" i="1"/>
  <c r="DR42" i="1"/>
  <c r="DR41" i="1"/>
  <c r="DR40" i="1"/>
  <c r="DR39" i="1"/>
  <c r="DR38" i="1"/>
  <c r="DR37" i="1"/>
  <c r="DR36" i="1"/>
  <c r="DR35" i="1"/>
  <c r="DR34" i="1"/>
  <c r="DR33" i="1"/>
  <c r="DR32" i="1"/>
  <c r="DR31" i="1"/>
  <c r="DR30" i="1"/>
  <c r="DR29" i="1"/>
  <c r="DR28" i="1"/>
  <c r="DR27" i="1"/>
  <c r="DR26" i="1"/>
  <c r="DR25" i="1"/>
  <c r="DR24" i="1"/>
  <c r="DR23" i="1"/>
  <c r="DR22" i="1"/>
  <c r="DR21" i="1"/>
  <c r="DR20" i="1"/>
  <c r="DR19" i="1"/>
  <c r="DR18" i="1"/>
  <c r="DR17" i="1"/>
  <c r="DR16" i="1"/>
  <c r="DR15" i="1"/>
  <c r="DR14" i="1"/>
  <c r="DR13" i="1"/>
  <c r="DR12" i="1"/>
  <c r="DR11" i="1"/>
  <c r="DR10" i="1"/>
  <c r="DR9" i="1"/>
  <c r="DR8" i="1"/>
  <c r="DR7" i="1"/>
  <c r="DL22" i="1"/>
  <c r="DL21" i="1"/>
  <c r="DL20" i="1"/>
  <c r="DL19" i="1"/>
  <c r="DK5" i="1"/>
  <c r="DH5" i="1"/>
  <c r="DF18" i="1"/>
  <c r="DF17" i="1"/>
  <c r="DF16" i="1"/>
  <c r="DF15" i="1"/>
  <c r="DF14" i="1"/>
  <c r="DF13" i="1"/>
  <c r="DF12" i="1"/>
  <c r="DF11" i="1"/>
  <c r="DF10" i="1"/>
  <c r="DF9" i="1"/>
  <c r="DF8" i="1"/>
  <c r="DF7" i="1"/>
  <c r="DE5" i="1"/>
  <c r="DB5" i="1"/>
  <c r="AI7" i="2"/>
  <c r="F13" i="23"/>
  <c r="D25" i="25" s="1"/>
  <c r="J13" i="23"/>
  <c r="H25" i="25" s="1"/>
  <c r="N13" i="23"/>
  <c r="C65" i="27"/>
  <c r="DS58" i="1" l="1"/>
  <c r="DS64" i="1"/>
  <c r="DY14" i="1"/>
  <c r="DY22" i="1"/>
  <c r="DY42" i="1"/>
  <c r="DY46" i="1"/>
  <c r="DM8" i="1"/>
  <c r="DM16" i="1"/>
  <c r="DG10" i="1"/>
  <c r="DG18" i="1"/>
  <c r="DS8" i="1"/>
  <c r="DS16" i="1"/>
  <c r="DY30" i="1"/>
  <c r="DY56" i="1"/>
  <c r="DS66" i="1"/>
  <c r="DS56" i="1"/>
  <c r="DS18" i="1"/>
  <c r="DS26" i="1"/>
  <c r="DS30" i="1"/>
  <c r="DS34" i="1"/>
  <c r="DS38" i="1"/>
  <c r="DY8" i="1"/>
  <c r="DM18" i="1"/>
  <c r="DY70" i="1"/>
  <c r="DY62" i="1"/>
  <c r="AK5" i="1"/>
  <c r="DY64" i="1"/>
  <c r="DY54" i="1"/>
  <c r="DS50" i="1"/>
  <c r="DM22" i="1"/>
  <c r="DY66" i="1"/>
  <c r="DY60" i="1"/>
  <c r="DY50" i="1"/>
  <c r="DS62" i="1"/>
  <c r="DS52" i="1"/>
  <c r="DX5" i="1"/>
  <c r="DM20" i="1"/>
  <c r="DY68" i="1"/>
  <c r="DY58" i="1"/>
  <c r="DY52" i="1"/>
  <c r="DS60" i="1"/>
  <c r="DS54" i="1"/>
  <c r="DS36" i="1"/>
  <c r="DM12" i="1"/>
  <c r="DR5" i="1"/>
  <c r="DY12" i="1"/>
  <c r="DY20" i="1"/>
  <c r="DM14" i="1"/>
  <c r="DS40" i="1"/>
  <c r="DS14" i="1"/>
  <c r="DS22" i="1"/>
  <c r="DS44" i="1"/>
  <c r="DS12" i="1"/>
  <c r="DS20" i="1"/>
  <c r="DS28" i="1"/>
  <c r="DS32" i="1"/>
  <c r="DS46" i="1"/>
  <c r="DS48" i="1"/>
  <c r="DS42" i="1"/>
  <c r="DS24" i="1"/>
  <c r="DS10" i="1"/>
  <c r="DY18" i="1"/>
  <c r="DY38" i="1"/>
  <c r="DY34" i="1"/>
  <c r="DY26" i="1"/>
  <c r="DY10" i="1"/>
  <c r="DY16" i="1"/>
  <c r="DY24" i="1"/>
  <c r="DY28" i="1"/>
  <c r="DY32" i="1"/>
  <c r="DY36" i="1"/>
  <c r="DY40" i="1"/>
  <c r="DY44" i="1"/>
  <c r="DY48" i="1"/>
  <c r="DL5" i="1"/>
  <c r="DG14" i="1"/>
  <c r="DG12" i="1"/>
  <c r="DG8" i="1"/>
  <c r="DG16" i="1"/>
  <c r="DM10" i="1"/>
  <c r="DF5" i="1"/>
  <c r="DS5" i="1" l="1"/>
  <c r="DY5" i="1"/>
  <c r="DM5" i="1"/>
  <c r="DG5" i="1"/>
  <c r="BX5" i="2" l="1"/>
  <c r="BU5" i="2"/>
  <c r="BR5" i="2"/>
  <c r="BO5" i="2"/>
  <c r="BL5" i="2"/>
  <c r="BI5" i="2"/>
  <c r="BF5" i="2"/>
  <c r="BC5" i="2"/>
  <c r="AZ5" i="2"/>
  <c r="AW5" i="2"/>
  <c r="AT5" i="2"/>
  <c r="AQ5" i="2"/>
  <c r="AN5" i="2"/>
  <c r="AK5" i="2"/>
  <c r="AH5" i="2"/>
  <c r="AE5" i="2"/>
  <c r="AA7" i="2"/>
  <c r="X7" i="2"/>
  <c r="AB7" i="2" l="1"/>
  <c r="AC7" i="2" l="1"/>
  <c r="X23" i="26" l="1"/>
  <c r="AA23" i="26"/>
  <c r="X24" i="26"/>
  <c r="AA24" i="26"/>
  <c r="X25" i="26"/>
  <c r="AA25" i="26"/>
  <c r="X26" i="26"/>
  <c r="AA26" i="26"/>
  <c r="AB26" i="26"/>
  <c r="X27" i="26"/>
  <c r="AA27" i="26"/>
  <c r="AB27" i="26"/>
  <c r="X28" i="26"/>
  <c r="AA28" i="26"/>
  <c r="X29" i="26"/>
  <c r="AA29" i="26"/>
  <c r="X30" i="26"/>
  <c r="AA30" i="26"/>
  <c r="X31" i="26"/>
  <c r="AA31" i="26"/>
  <c r="X32" i="26"/>
  <c r="AA32" i="26"/>
  <c r="X33" i="26"/>
  <c r="AA33" i="26"/>
  <c r="AB33" i="26"/>
  <c r="X34" i="26"/>
  <c r="AA34" i="26"/>
  <c r="X35" i="26"/>
  <c r="AA35" i="26"/>
  <c r="X36" i="26"/>
  <c r="AA36" i="26"/>
  <c r="X37" i="26"/>
  <c r="AA37" i="26"/>
  <c r="X38" i="26"/>
  <c r="AA38" i="26"/>
  <c r="AB38" i="26"/>
  <c r="AC38" i="26" s="1"/>
  <c r="X39" i="26"/>
  <c r="AA39" i="26"/>
  <c r="AB39" i="26"/>
  <c r="X40" i="26"/>
  <c r="AA40" i="26"/>
  <c r="AB40" i="26"/>
  <c r="AC40" i="26" s="1"/>
  <c r="AI40" i="26"/>
  <c r="AJ40" i="26" s="1"/>
  <c r="AI39" i="26"/>
  <c r="AI38" i="26"/>
  <c r="AI37" i="26"/>
  <c r="AB37" i="26" s="1"/>
  <c r="AI36" i="26"/>
  <c r="AJ36" i="26" s="1"/>
  <c r="AI35" i="26"/>
  <c r="AB35" i="26" s="1"/>
  <c r="AI34" i="26"/>
  <c r="AB34" i="26" s="1"/>
  <c r="AC34" i="26" s="1"/>
  <c r="AI33" i="26"/>
  <c r="AI32" i="26"/>
  <c r="AJ32" i="26" s="1"/>
  <c r="AI31" i="26"/>
  <c r="AB31" i="26" s="1"/>
  <c r="AI30" i="26"/>
  <c r="AJ30" i="26" s="1"/>
  <c r="AI29" i="26"/>
  <c r="AB29" i="26" s="1"/>
  <c r="AI28" i="26"/>
  <c r="AJ28" i="26" s="1"/>
  <c r="AI27" i="26"/>
  <c r="AJ26" i="26"/>
  <c r="AI26" i="26"/>
  <c r="AI25" i="26"/>
  <c r="AB25" i="26" s="1"/>
  <c r="AI24" i="26"/>
  <c r="AI23" i="26"/>
  <c r="AB23" i="26" s="1"/>
  <c r="AI22" i="26"/>
  <c r="AB22" i="26" s="1"/>
  <c r="AA22" i="26"/>
  <c r="X22" i="26"/>
  <c r="AI21" i="26"/>
  <c r="AB21" i="26" s="1"/>
  <c r="AA21" i="26"/>
  <c r="X21" i="26"/>
  <c r="AI20" i="26"/>
  <c r="AB20" i="26" s="1"/>
  <c r="AC20" i="26" s="1"/>
  <c r="AA20" i="26"/>
  <c r="X20" i="26"/>
  <c r="AI19" i="26"/>
  <c r="AB19" i="26" s="1"/>
  <c r="AA19" i="26"/>
  <c r="X19" i="26"/>
  <c r="AI18" i="26"/>
  <c r="AB18" i="26" s="1"/>
  <c r="AC18" i="26" s="1"/>
  <c r="AA18" i="26"/>
  <c r="X18" i="26"/>
  <c r="AI17" i="26"/>
  <c r="AB17" i="26" s="1"/>
  <c r="AA17" i="26"/>
  <c r="X17" i="26"/>
  <c r="AJ16" i="26"/>
  <c r="AI16" i="26"/>
  <c r="AB16" i="26"/>
  <c r="AA16" i="26"/>
  <c r="X16" i="26"/>
  <c r="AI15" i="26"/>
  <c r="AB15" i="26"/>
  <c r="AA15" i="26"/>
  <c r="X15" i="26"/>
  <c r="AI14" i="26"/>
  <c r="AB14" i="26" s="1"/>
  <c r="AA14" i="26"/>
  <c r="X14" i="26"/>
  <c r="AI13" i="26"/>
  <c r="AB13" i="26" s="1"/>
  <c r="AA13" i="26"/>
  <c r="X13" i="26"/>
  <c r="AI12" i="26"/>
  <c r="AB12" i="26" s="1"/>
  <c r="AA12" i="26"/>
  <c r="X12" i="26"/>
  <c r="AI11" i="26"/>
  <c r="AJ12" i="26" s="1"/>
  <c r="AA11" i="26"/>
  <c r="X11" i="26"/>
  <c r="AI10" i="26"/>
  <c r="AB10" i="26" s="1"/>
  <c r="AA10" i="26"/>
  <c r="X10" i="26"/>
  <c r="AI9" i="26"/>
  <c r="AB9" i="26" s="1"/>
  <c r="AA9" i="26"/>
  <c r="X9" i="26"/>
  <c r="AJ8" i="26"/>
  <c r="AI8" i="26"/>
  <c r="AB8" i="26" s="1"/>
  <c r="AC8" i="26" s="1"/>
  <c r="AA8" i="26"/>
  <c r="X8" i="26"/>
  <c r="AI7" i="26"/>
  <c r="AB7" i="26" s="1"/>
  <c r="AA7" i="26"/>
  <c r="X7" i="26"/>
  <c r="AI91" i="9"/>
  <c r="AA91" i="9"/>
  <c r="X91" i="9"/>
  <c r="AB91" i="9" s="1"/>
  <c r="AI90" i="9"/>
  <c r="AA90" i="9"/>
  <c r="X90" i="9"/>
  <c r="AB90" i="9" s="1"/>
  <c r="AI89" i="9"/>
  <c r="AA89" i="9"/>
  <c r="X89" i="9"/>
  <c r="AI88" i="9"/>
  <c r="AA88" i="9"/>
  <c r="X88" i="9"/>
  <c r="AB88" i="9" s="1"/>
  <c r="AI87" i="9"/>
  <c r="AA87" i="9"/>
  <c r="X87" i="9"/>
  <c r="AI86" i="9"/>
  <c r="AA86" i="9"/>
  <c r="X86" i="9"/>
  <c r="AI85" i="9"/>
  <c r="AA85" i="9"/>
  <c r="AB85" i="9" s="1"/>
  <c r="X85" i="9"/>
  <c r="AI84" i="9"/>
  <c r="AA84" i="9"/>
  <c r="X84" i="9"/>
  <c r="AB84" i="9" s="1"/>
  <c r="AC84" i="9" s="1"/>
  <c r="AI83" i="9"/>
  <c r="AA83" i="9"/>
  <c r="X83" i="9"/>
  <c r="AB83" i="9" s="1"/>
  <c r="AI82" i="9"/>
  <c r="AA82" i="9"/>
  <c r="X82" i="9"/>
  <c r="AB82" i="9" s="1"/>
  <c r="AI81" i="9"/>
  <c r="AA81" i="9"/>
  <c r="X81" i="9"/>
  <c r="AI80" i="9"/>
  <c r="AJ80" i="9" s="1"/>
  <c r="AA80" i="9"/>
  <c r="X80" i="9"/>
  <c r="AB80" i="9" s="1"/>
  <c r="AI79" i="9"/>
  <c r="AA79" i="9"/>
  <c r="X79" i="9"/>
  <c r="AI78" i="9"/>
  <c r="AA78" i="9"/>
  <c r="X78" i="9"/>
  <c r="AI77" i="9"/>
  <c r="AA77" i="9"/>
  <c r="AB77" i="9" s="1"/>
  <c r="X77" i="9"/>
  <c r="AI76" i="9"/>
  <c r="AA76" i="9"/>
  <c r="X76" i="9"/>
  <c r="AB76" i="9" s="1"/>
  <c r="AC76" i="9" s="1"/>
  <c r="AI75" i="9"/>
  <c r="AA75" i="9"/>
  <c r="X75" i="9"/>
  <c r="AB75" i="9" s="1"/>
  <c r="AI74" i="9"/>
  <c r="AA74" i="9"/>
  <c r="X74" i="9"/>
  <c r="AB74" i="9" s="1"/>
  <c r="AI73" i="9"/>
  <c r="AA73" i="9"/>
  <c r="X73" i="9"/>
  <c r="AI72" i="9"/>
  <c r="AJ72" i="9" s="1"/>
  <c r="AA72" i="9"/>
  <c r="X72" i="9"/>
  <c r="AB72" i="9" s="1"/>
  <c r="AI71" i="9"/>
  <c r="AA71" i="9"/>
  <c r="X71" i="9"/>
  <c r="AI70" i="9"/>
  <c r="AA70" i="9"/>
  <c r="X70" i="9"/>
  <c r="AI69" i="9"/>
  <c r="AA69" i="9"/>
  <c r="AB69" i="9" s="1"/>
  <c r="X69" i="9"/>
  <c r="AI68" i="9"/>
  <c r="AA68" i="9"/>
  <c r="X68" i="9"/>
  <c r="AB68" i="9" s="1"/>
  <c r="AC68" i="9" s="1"/>
  <c r="AI67" i="9"/>
  <c r="AA67" i="9"/>
  <c r="X67" i="9"/>
  <c r="AB67" i="9" s="1"/>
  <c r="AI66" i="9"/>
  <c r="AA66" i="9"/>
  <c r="X66" i="9"/>
  <c r="AB66" i="9" s="1"/>
  <c r="AI65" i="9"/>
  <c r="AA65" i="9"/>
  <c r="X65" i="9"/>
  <c r="AI64" i="9"/>
  <c r="AJ64" i="9" s="1"/>
  <c r="AA64" i="9"/>
  <c r="X64" i="9"/>
  <c r="AB64" i="9" s="1"/>
  <c r="AI63" i="9"/>
  <c r="AA63" i="9"/>
  <c r="X63" i="9"/>
  <c r="AI62" i="9"/>
  <c r="AA62" i="9"/>
  <c r="X62" i="9"/>
  <c r="AI61" i="9"/>
  <c r="AA61" i="9"/>
  <c r="AB61" i="9" s="1"/>
  <c r="X61" i="9"/>
  <c r="AI60" i="9"/>
  <c r="AA60" i="9"/>
  <c r="X60" i="9"/>
  <c r="AB60" i="9" s="1"/>
  <c r="AC60" i="9" s="1"/>
  <c r="AI59" i="9"/>
  <c r="AA59" i="9"/>
  <c r="X59" i="9"/>
  <c r="AB59" i="9" s="1"/>
  <c r="AI58" i="9"/>
  <c r="AA58" i="9"/>
  <c r="X58" i="9"/>
  <c r="AB58" i="9" s="1"/>
  <c r="AI57" i="9"/>
  <c r="AA57" i="9"/>
  <c r="X57" i="9"/>
  <c r="AI56" i="9"/>
  <c r="AJ56" i="9" s="1"/>
  <c r="AA56" i="9"/>
  <c r="X56" i="9"/>
  <c r="AB56" i="9" s="1"/>
  <c r="AI55" i="9"/>
  <c r="AA55" i="9"/>
  <c r="X55" i="9"/>
  <c r="AI54" i="9"/>
  <c r="AA54" i="9"/>
  <c r="X54" i="9"/>
  <c r="AI53" i="9"/>
  <c r="AA53" i="9"/>
  <c r="AB53" i="9" s="1"/>
  <c r="X53" i="9"/>
  <c r="AO52" i="9"/>
  <c r="AI52" i="9"/>
  <c r="AB52" i="9"/>
  <c r="AC52" i="9" s="1"/>
  <c r="AA52" i="9"/>
  <c r="X52" i="9"/>
  <c r="AO51" i="9"/>
  <c r="AI51" i="9"/>
  <c r="AJ52" i="9" s="1"/>
  <c r="AA51" i="9"/>
  <c r="X51" i="9"/>
  <c r="AB51" i="9" s="1"/>
  <c r="AO50" i="9"/>
  <c r="AI50" i="9"/>
  <c r="AA50" i="9"/>
  <c r="X50" i="9"/>
  <c r="AB50" i="9" s="1"/>
  <c r="AO49" i="9"/>
  <c r="AP50" i="9" s="1"/>
  <c r="AI49" i="9"/>
  <c r="AA49" i="9"/>
  <c r="X49" i="9"/>
  <c r="AB49" i="9" s="1"/>
  <c r="AO48" i="9"/>
  <c r="AI48" i="9"/>
  <c r="AA48" i="9"/>
  <c r="X48" i="9"/>
  <c r="AB48" i="9" s="1"/>
  <c r="AO47" i="9"/>
  <c r="AI47" i="9"/>
  <c r="AA47" i="9"/>
  <c r="X47" i="9"/>
  <c r="AO46" i="9"/>
  <c r="AJ46" i="9"/>
  <c r="AI46" i="9"/>
  <c r="AA46" i="9"/>
  <c r="X46" i="9"/>
  <c r="AO45" i="9"/>
  <c r="AI45" i="9"/>
  <c r="AA45" i="9"/>
  <c r="X45" i="9"/>
  <c r="AO44" i="9"/>
  <c r="AI44" i="9"/>
  <c r="AA44" i="9"/>
  <c r="AB44" i="9" s="1"/>
  <c r="X44" i="9"/>
  <c r="AO43" i="9"/>
  <c r="AI43" i="9"/>
  <c r="AJ44" i="9" s="1"/>
  <c r="AA43" i="9"/>
  <c r="X43" i="9"/>
  <c r="AO42" i="9"/>
  <c r="AI42" i="9"/>
  <c r="AA42" i="9"/>
  <c r="X42" i="9"/>
  <c r="AO41" i="9"/>
  <c r="AP42" i="9" s="1"/>
  <c r="AI41" i="9"/>
  <c r="AA41" i="9"/>
  <c r="X41" i="9"/>
  <c r="AO40" i="9"/>
  <c r="AI40" i="9"/>
  <c r="AA40" i="9"/>
  <c r="X40" i="9"/>
  <c r="AO39" i="9"/>
  <c r="AI39" i="9"/>
  <c r="AA39" i="9"/>
  <c r="AB39" i="9" s="1"/>
  <c r="X39" i="9"/>
  <c r="AO38" i="9"/>
  <c r="AI38" i="9"/>
  <c r="AA38" i="9"/>
  <c r="X38" i="9"/>
  <c r="AO37" i="9"/>
  <c r="AI37" i="9"/>
  <c r="AA37" i="9"/>
  <c r="X37" i="9"/>
  <c r="AO36" i="9"/>
  <c r="AP36" i="9" s="1"/>
  <c r="AI36" i="9"/>
  <c r="AA36" i="9"/>
  <c r="X36" i="9"/>
  <c r="AO35" i="9"/>
  <c r="AI35" i="9"/>
  <c r="AJ36" i="9" s="1"/>
  <c r="AA35" i="9"/>
  <c r="X35" i="9"/>
  <c r="AO34" i="9"/>
  <c r="AI34" i="9"/>
  <c r="AA34" i="9"/>
  <c r="X34" i="9"/>
  <c r="AO33" i="9"/>
  <c r="AP34" i="9" s="1"/>
  <c r="AI33" i="9"/>
  <c r="AA33" i="9"/>
  <c r="X33" i="9"/>
  <c r="AO32" i="9"/>
  <c r="AI32" i="9"/>
  <c r="AA32" i="9"/>
  <c r="X32" i="9"/>
  <c r="AO31" i="9"/>
  <c r="AI31" i="9"/>
  <c r="AA31" i="9"/>
  <c r="X31" i="9"/>
  <c r="AO30" i="9"/>
  <c r="AI30" i="9"/>
  <c r="AA30" i="9"/>
  <c r="AB30" i="9" s="1"/>
  <c r="X30" i="9"/>
  <c r="AO29" i="9"/>
  <c r="AI29" i="9"/>
  <c r="AA29" i="9"/>
  <c r="X29" i="9"/>
  <c r="AB29" i="9" s="1"/>
  <c r="AO28" i="9"/>
  <c r="AI28" i="9"/>
  <c r="AA28" i="9"/>
  <c r="X28" i="9"/>
  <c r="AB28" i="9" s="1"/>
  <c r="AO27" i="9"/>
  <c r="AI27" i="9"/>
  <c r="AA27" i="9"/>
  <c r="X27" i="9"/>
  <c r="AB27" i="9" s="1"/>
  <c r="AO26" i="9"/>
  <c r="AI26" i="9"/>
  <c r="AA26" i="9"/>
  <c r="X26" i="9"/>
  <c r="AB26" i="9" s="1"/>
  <c r="AO25" i="9"/>
  <c r="AP26" i="9" s="1"/>
  <c r="AI25" i="9"/>
  <c r="AA25" i="9"/>
  <c r="X25" i="9"/>
  <c r="AB25" i="9" s="1"/>
  <c r="AO24" i="9"/>
  <c r="AI24" i="9"/>
  <c r="AA24" i="9"/>
  <c r="X24" i="9"/>
  <c r="AB24" i="9" s="1"/>
  <c r="AO23" i="9"/>
  <c r="AI23" i="9"/>
  <c r="AA23" i="9"/>
  <c r="X23" i="9"/>
  <c r="AO22" i="9"/>
  <c r="AI22" i="9"/>
  <c r="AA22" i="9"/>
  <c r="X22" i="9"/>
  <c r="AO21" i="9"/>
  <c r="AI21" i="9"/>
  <c r="AA21" i="9"/>
  <c r="X21" i="9"/>
  <c r="AO20" i="9"/>
  <c r="AI20" i="9"/>
  <c r="AA20" i="9"/>
  <c r="AB20" i="9" s="1"/>
  <c r="X20" i="9"/>
  <c r="AO19" i="9"/>
  <c r="AI19" i="9"/>
  <c r="AJ20" i="9" s="1"/>
  <c r="AA19" i="9"/>
  <c r="X19" i="9"/>
  <c r="AO18" i="9"/>
  <c r="AI18" i="9"/>
  <c r="AA18" i="9"/>
  <c r="X18" i="9"/>
  <c r="AO17" i="9"/>
  <c r="AP18" i="9" s="1"/>
  <c r="AI17" i="9"/>
  <c r="AA17" i="9"/>
  <c r="X17" i="9"/>
  <c r="AO16" i="9"/>
  <c r="AI16" i="9"/>
  <c r="AA16" i="9"/>
  <c r="X16" i="9"/>
  <c r="AO15" i="9"/>
  <c r="AI15" i="9"/>
  <c r="AA15" i="9"/>
  <c r="X15" i="9"/>
  <c r="AO14" i="9"/>
  <c r="AI14" i="9"/>
  <c r="AA14" i="9"/>
  <c r="X14" i="9"/>
  <c r="AO13" i="9"/>
  <c r="AI13" i="9"/>
  <c r="AA13" i="9"/>
  <c r="X13" i="9"/>
  <c r="AB13" i="9" s="1"/>
  <c r="AO12" i="9"/>
  <c r="AI12" i="9"/>
  <c r="AA12" i="9"/>
  <c r="X12" i="9"/>
  <c r="AO11" i="9"/>
  <c r="AI11" i="9"/>
  <c r="AJ12" i="9" s="1"/>
  <c r="AA11" i="9"/>
  <c r="X11" i="9"/>
  <c r="AO10" i="9"/>
  <c r="AI10" i="9"/>
  <c r="AA10" i="9"/>
  <c r="X10" i="9"/>
  <c r="AO9" i="9"/>
  <c r="AP10" i="9" s="1"/>
  <c r="AI9" i="9"/>
  <c r="AA9" i="9"/>
  <c r="X9" i="9"/>
  <c r="AO8" i="9"/>
  <c r="AI8" i="9"/>
  <c r="AA8" i="9"/>
  <c r="X8" i="9"/>
  <c r="AO7" i="9"/>
  <c r="AI7" i="9"/>
  <c r="AA7" i="9"/>
  <c r="X7" i="9"/>
  <c r="AU22" i="23"/>
  <c r="AO22" i="23"/>
  <c r="AI22" i="23"/>
  <c r="AA22" i="23"/>
  <c r="X22" i="23"/>
  <c r="AU21" i="23"/>
  <c r="AO21" i="23"/>
  <c r="AI21" i="23"/>
  <c r="AA21" i="23"/>
  <c r="X21" i="23"/>
  <c r="AU20" i="23"/>
  <c r="AO20" i="23"/>
  <c r="AI20" i="23"/>
  <c r="AA20" i="23"/>
  <c r="X20" i="23"/>
  <c r="AU19" i="23"/>
  <c r="AO19" i="23"/>
  <c r="AI19" i="23"/>
  <c r="AA19" i="23"/>
  <c r="X19" i="23"/>
  <c r="AU18" i="23"/>
  <c r="AO18" i="23"/>
  <c r="AI18" i="23"/>
  <c r="AA18" i="23"/>
  <c r="X18" i="23"/>
  <c r="AU17" i="23"/>
  <c r="AB17" i="23" s="1"/>
  <c r="AO17" i="23"/>
  <c r="AI17" i="23"/>
  <c r="AA17" i="23"/>
  <c r="X17" i="23"/>
  <c r="AU16" i="23"/>
  <c r="AO16" i="23"/>
  <c r="AI16" i="23"/>
  <c r="AA16" i="23"/>
  <c r="X16" i="23"/>
  <c r="AU15" i="23"/>
  <c r="AO15" i="23"/>
  <c r="AI15" i="23"/>
  <c r="AA15" i="23"/>
  <c r="X15" i="23"/>
  <c r="AU14" i="23"/>
  <c r="AO14" i="23"/>
  <c r="AI14" i="23"/>
  <c r="AA14" i="23"/>
  <c r="X14" i="23"/>
  <c r="AU13" i="23"/>
  <c r="AO13" i="23"/>
  <c r="AI13" i="23"/>
  <c r="AA13" i="23"/>
  <c r="X13" i="23"/>
  <c r="AU12" i="23"/>
  <c r="AO12" i="23"/>
  <c r="AI12" i="23"/>
  <c r="AA12" i="23"/>
  <c r="X12" i="23"/>
  <c r="AU11" i="23"/>
  <c r="AO11" i="23"/>
  <c r="AI11" i="23"/>
  <c r="AA11" i="23"/>
  <c r="X11" i="23"/>
  <c r="AU10" i="23"/>
  <c r="AO10" i="23"/>
  <c r="AI10" i="23"/>
  <c r="AA10" i="23"/>
  <c r="X10" i="23"/>
  <c r="AU9" i="23"/>
  <c r="AO9" i="23"/>
  <c r="AI9" i="23"/>
  <c r="AA9" i="23"/>
  <c r="X9" i="23"/>
  <c r="AU8" i="23"/>
  <c r="AO8" i="23"/>
  <c r="AI8" i="23"/>
  <c r="AA8" i="23"/>
  <c r="X8" i="23"/>
  <c r="AU7" i="23"/>
  <c r="AO7" i="23"/>
  <c r="AI7" i="23"/>
  <c r="AA7" i="23"/>
  <c r="X7" i="23"/>
  <c r="AA22" i="22"/>
  <c r="X22" i="22"/>
  <c r="AB22" i="22" s="1"/>
  <c r="AA21" i="22"/>
  <c r="X21" i="22"/>
  <c r="AB21" i="22" s="1"/>
  <c r="AA20" i="22"/>
  <c r="X20" i="22"/>
  <c r="AB20" i="22" s="1"/>
  <c r="AA19" i="22"/>
  <c r="X19" i="22"/>
  <c r="AB19" i="22" s="1"/>
  <c r="AA18" i="22"/>
  <c r="AB18" i="22" s="1"/>
  <c r="X18" i="22"/>
  <c r="AA17" i="22"/>
  <c r="X17" i="22"/>
  <c r="AI16" i="22"/>
  <c r="AA16" i="22"/>
  <c r="X16" i="22"/>
  <c r="AB16" i="22" s="1"/>
  <c r="AI15" i="22"/>
  <c r="AA15" i="22"/>
  <c r="X15" i="22"/>
  <c r="AI14" i="22"/>
  <c r="AJ14" i="22" s="1"/>
  <c r="AA14" i="22"/>
  <c r="X14" i="22"/>
  <c r="AI13" i="22"/>
  <c r="AA13" i="22"/>
  <c r="X13" i="22"/>
  <c r="AI12" i="22"/>
  <c r="AJ12" i="22" s="1"/>
  <c r="AA12" i="22"/>
  <c r="X12" i="22"/>
  <c r="AB12" i="22" s="1"/>
  <c r="AI11" i="22"/>
  <c r="AA11" i="22"/>
  <c r="X11" i="22"/>
  <c r="AI10" i="22"/>
  <c r="AA10" i="22"/>
  <c r="X10" i="22"/>
  <c r="AI9" i="22"/>
  <c r="AA9" i="22"/>
  <c r="X9" i="22"/>
  <c r="AI8" i="22"/>
  <c r="AJ8" i="22" s="1"/>
  <c r="AA8" i="22"/>
  <c r="X8" i="22"/>
  <c r="AI7" i="22"/>
  <c r="AA7" i="22"/>
  <c r="X7" i="22"/>
  <c r="AA22" i="21"/>
  <c r="X22" i="21"/>
  <c r="AA21" i="21"/>
  <c r="X21" i="21"/>
  <c r="AA20" i="21"/>
  <c r="X20" i="21"/>
  <c r="AA19" i="21"/>
  <c r="X19" i="21"/>
  <c r="AA18" i="21"/>
  <c r="X18" i="21"/>
  <c r="AA17" i="21"/>
  <c r="X17" i="21"/>
  <c r="AI16" i="21"/>
  <c r="AA16" i="21"/>
  <c r="X16" i="21"/>
  <c r="AI15" i="21"/>
  <c r="AA15" i="21"/>
  <c r="X15" i="21"/>
  <c r="AI14" i="21"/>
  <c r="AJ14" i="21" s="1"/>
  <c r="AA14" i="21"/>
  <c r="X14" i="21"/>
  <c r="AI13" i="21"/>
  <c r="AA13" i="21"/>
  <c r="X13" i="21"/>
  <c r="AI12" i="21"/>
  <c r="AJ12" i="21" s="1"/>
  <c r="AA12" i="21"/>
  <c r="X12" i="21"/>
  <c r="AI11" i="21"/>
  <c r="AA11" i="21"/>
  <c r="X11" i="21"/>
  <c r="AI10" i="21"/>
  <c r="AJ10" i="21" s="1"/>
  <c r="AA10" i="21"/>
  <c r="X10" i="21"/>
  <c r="AB10" i="21" s="1"/>
  <c r="AI9" i="21"/>
  <c r="AA9" i="21"/>
  <c r="X9" i="21"/>
  <c r="AI8" i="21"/>
  <c r="AJ8" i="21" s="1"/>
  <c r="AA8" i="21"/>
  <c r="X8" i="21"/>
  <c r="AI7" i="21"/>
  <c r="AA7" i="21"/>
  <c r="X7" i="21"/>
  <c r="AI22" i="20"/>
  <c r="AA22" i="20"/>
  <c r="X22" i="20"/>
  <c r="AB22" i="20" s="1"/>
  <c r="AI21" i="20"/>
  <c r="AA21" i="20"/>
  <c r="X21" i="20"/>
  <c r="AI20" i="20"/>
  <c r="AA20" i="20"/>
  <c r="AB20" i="20" s="1"/>
  <c r="X20" i="20"/>
  <c r="AI19" i="20"/>
  <c r="AA19" i="20"/>
  <c r="X19" i="20"/>
  <c r="AB19" i="20" s="1"/>
  <c r="AI18" i="20"/>
  <c r="AJ18" i="20" s="1"/>
  <c r="AA18" i="20"/>
  <c r="X18" i="20"/>
  <c r="AI17" i="20"/>
  <c r="AA17" i="20"/>
  <c r="X17" i="20"/>
  <c r="AI16" i="20"/>
  <c r="AA16" i="20"/>
  <c r="X16" i="20"/>
  <c r="AB16" i="20" s="1"/>
  <c r="AI15" i="20"/>
  <c r="AA15" i="20"/>
  <c r="X15" i="20"/>
  <c r="AI14" i="20"/>
  <c r="AA14" i="20"/>
  <c r="X14" i="20"/>
  <c r="AB14" i="20" s="1"/>
  <c r="AI13" i="20"/>
  <c r="AA13" i="20"/>
  <c r="X13" i="20"/>
  <c r="AI12" i="20"/>
  <c r="AA12" i="20"/>
  <c r="X12" i="20"/>
  <c r="AB12" i="20" s="1"/>
  <c r="AI11" i="20"/>
  <c r="AA11" i="20"/>
  <c r="X11" i="20"/>
  <c r="AB11" i="20" s="1"/>
  <c r="AI10" i="20"/>
  <c r="AJ10" i="20" s="1"/>
  <c r="AA10" i="20"/>
  <c r="X10" i="20"/>
  <c r="AI9" i="20"/>
  <c r="AA9" i="20"/>
  <c r="X9" i="20"/>
  <c r="AI8" i="20"/>
  <c r="AA8" i="20"/>
  <c r="X8" i="20"/>
  <c r="AB8" i="20" s="1"/>
  <c r="AI7" i="20"/>
  <c r="AA7" i="20"/>
  <c r="X7" i="20"/>
  <c r="AA22" i="19"/>
  <c r="X22" i="19"/>
  <c r="AI21" i="19"/>
  <c r="AA21" i="19"/>
  <c r="X21" i="19"/>
  <c r="AB21" i="19" s="1"/>
  <c r="AI20" i="19"/>
  <c r="AA20" i="19"/>
  <c r="X20" i="19"/>
  <c r="AI19" i="19"/>
  <c r="AA19" i="19"/>
  <c r="X19" i="19"/>
  <c r="AB19" i="19" s="1"/>
  <c r="AI18" i="19"/>
  <c r="AA18" i="19"/>
  <c r="X18" i="19"/>
  <c r="AI17" i="19"/>
  <c r="AA17" i="19"/>
  <c r="X17" i="19"/>
  <c r="AI16" i="19"/>
  <c r="AA16" i="19"/>
  <c r="AB16" i="19" s="1"/>
  <c r="X16" i="19"/>
  <c r="AI15" i="19"/>
  <c r="AA15" i="19"/>
  <c r="X15" i="19"/>
  <c r="AI14" i="19"/>
  <c r="AA14" i="19"/>
  <c r="X14" i="19"/>
  <c r="AI13" i="19"/>
  <c r="AA13" i="19"/>
  <c r="X13" i="19"/>
  <c r="AB13" i="19" s="1"/>
  <c r="AI12" i="19"/>
  <c r="AA12" i="19"/>
  <c r="X12" i="19"/>
  <c r="AI11" i="19"/>
  <c r="AA11" i="19"/>
  <c r="X11" i="19"/>
  <c r="AB11" i="19" s="1"/>
  <c r="AI10" i="19"/>
  <c r="AA10" i="19"/>
  <c r="X10" i="19"/>
  <c r="AI9" i="19"/>
  <c r="AA9" i="19"/>
  <c r="X9" i="19"/>
  <c r="AI8" i="19"/>
  <c r="AA8" i="19"/>
  <c r="AB8" i="19" s="1"/>
  <c r="X8" i="19"/>
  <c r="AI7" i="19"/>
  <c r="AA7" i="19"/>
  <c r="X7" i="19"/>
  <c r="AI44" i="18"/>
  <c r="AB44" i="18"/>
  <c r="AA44" i="18"/>
  <c r="X44" i="18"/>
  <c r="AI43" i="18"/>
  <c r="AB43" i="18"/>
  <c r="AA43" i="18"/>
  <c r="X43" i="18"/>
  <c r="AI42" i="18"/>
  <c r="AB42" i="18" s="1"/>
  <c r="AA42" i="18"/>
  <c r="X42" i="18"/>
  <c r="AI41" i="18"/>
  <c r="AB41" i="18" s="1"/>
  <c r="AA41" i="18"/>
  <c r="X41" i="18"/>
  <c r="AI40" i="18"/>
  <c r="AA40" i="18"/>
  <c r="X40" i="18"/>
  <c r="AI39" i="18"/>
  <c r="AB39" i="18" s="1"/>
  <c r="AA39" i="18"/>
  <c r="X39" i="18"/>
  <c r="AI38" i="18"/>
  <c r="AB38" i="18" s="1"/>
  <c r="AA38" i="18"/>
  <c r="X38" i="18"/>
  <c r="AI37" i="18"/>
  <c r="AB37" i="18" s="1"/>
  <c r="AA37" i="18"/>
  <c r="X37" i="18"/>
  <c r="AI36" i="18"/>
  <c r="AB36" i="18" s="1"/>
  <c r="AA36" i="18"/>
  <c r="X36" i="18"/>
  <c r="AI35" i="18"/>
  <c r="AB35" i="18"/>
  <c r="AA35" i="18"/>
  <c r="X35" i="18"/>
  <c r="AI34" i="18"/>
  <c r="AB34" i="18" s="1"/>
  <c r="AA34" i="18"/>
  <c r="X34" i="18"/>
  <c r="AI33" i="18"/>
  <c r="AB33" i="18"/>
  <c r="AA33" i="18"/>
  <c r="X33" i="18"/>
  <c r="AI32" i="18"/>
  <c r="AB32" i="18"/>
  <c r="AA32" i="18"/>
  <c r="X32" i="18"/>
  <c r="AI31" i="18"/>
  <c r="AB31" i="18"/>
  <c r="AA31" i="18"/>
  <c r="X31" i="18"/>
  <c r="AI30" i="18"/>
  <c r="AB30" i="18" s="1"/>
  <c r="AA30" i="18"/>
  <c r="X30" i="18"/>
  <c r="AI29" i="18"/>
  <c r="AB29" i="18" s="1"/>
  <c r="AA29" i="18"/>
  <c r="X29" i="18"/>
  <c r="AI28" i="18"/>
  <c r="AB28" i="18" s="1"/>
  <c r="AA28" i="18"/>
  <c r="X28" i="18"/>
  <c r="AI27" i="18"/>
  <c r="AB27" i="18" s="1"/>
  <c r="AA27" i="18"/>
  <c r="X27" i="18"/>
  <c r="AI26" i="18"/>
  <c r="AB26" i="18" s="1"/>
  <c r="AA26" i="18"/>
  <c r="X26" i="18"/>
  <c r="AI25" i="18"/>
  <c r="AB25" i="18" s="1"/>
  <c r="AA25" i="18"/>
  <c r="X25" i="18"/>
  <c r="AI24" i="18"/>
  <c r="AA24" i="18"/>
  <c r="X24" i="18"/>
  <c r="AI23" i="18"/>
  <c r="AB23" i="18" s="1"/>
  <c r="AA23" i="18"/>
  <c r="X23" i="18"/>
  <c r="AU22" i="18"/>
  <c r="AV22" i="18" s="1"/>
  <c r="AO22" i="18"/>
  <c r="AI22" i="18"/>
  <c r="AA22" i="18"/>
  <c r="X22" i="18"/>
  <c r="AU21" i="18"/>
  <c r="AO21" i="18"/>
  <c r="AI21" i="18"/>
  <c r="AB21" i="18"/>
  <c r="AA21" i="18"/>
  <c r="X21" i="18"/>
  <c r="AU20" i="18"/>
  <c r="AO20" i="18"/>
  <c r="AP20" i="18" s="1"/>
  <c r="AI20" i="18"/>
  <c r="AA20" i="18"/>
  <c r="X20" i="18"/>
  <c r="AU19" i="18"/>
  <c r="AB19" i="18" s="1"/>
  <c r="AO19" i="18"/>
  <c r="AI19" i="18"/>
  <c r="AA19" i="18"/>
  <c r="X19" i="18"/>
  <c r="AU18" i="18"/>
  <c r="AO18" i="18"/>
  <c r="AI18" i="18"/>
  <c r="AB18" i="18" s="1"/>
  <c r="AA18" i="18"/>
  <c r="X18" i="18"/>
  <c r="AU17" i="18"/>
  <c r="AO17" i="18"/>
  <c r="AI17" i="18"/>
  <c r="AA17" i="18"/>
  <c r="X17" i="18"/>
  <c r="AU16" i="18"/>
  <c r="AO16" i="18"/>
  <c r="AI16" i="18"/>
  <c r="AA16" i="18"/>
  <c r="X16" i="18"/>
  <c r="AU15" i="18"/>
  <c r="AO15" i="18"/>
  <c r="AI15" i="18"/>
  <c r="AA15" i="18"/>
  <c r="X15" i="18"/>
  <c r="AU14" i="18"/>
  <c r="AO14" i="18"/>
  <c r="AI14" i="18"/>
  <c r="AA14" i="18"/>
  <c r="X14" i="18"/>
  <c r="AU13" i="18"/>
  <c r="AO13" i="18"/>
  <c r="AI13" i="18"/>
  <c r="AB13" i="18" s="1"/>
  <c r="AA13" i="18"/>
  <c r="X13" i="18"/>
  <c r="AU12" i="18"/>
  <c r="AO12" i="18"/>
  <c r="AI12" i="18"/>
  <c r="AA12" i="18"/>
  <c r="X12" i="18"/>
  <c r="AU11" i="18"/>
  <c r="AO11" i="18"/>
  <c r="AI11" i="18"/>
  <c r="AA11" i="18"/>
  <c r="X11" i="18"/>
  <c r="AU10" i="18"/>
  <c r="AO10" i="18"/>
  <c r="AI10" i="18"/>
  <c r="AB10" i="18" s="1"/>
  <c r="AA10" i="18"/>
  <c r="X10" i="18"/>
  <c r="AU9" i="18"/>
  <c r="AO9" i="18"/>
  <c r="AB9" i="18" s="1"/>
  <c r="AI9" i="18"/>
  <c r="AA9" i="18"/>
  <c r="X9" i="18"/>
  <c r="AU8" i="18"/>
  <c r="AO8" i="18"/>
  <c r="AI8" i="18"/>
  <c r="AA8" i="18"/>
  <c r="X8" i="18"/>
  <c r="AU7" i="18"/>
  <c r="AO7" i="18"/>
  <c r="AI7" i="18"/>
  <c r="AB7" i="18" s="1"/>
  <c r="AA7" i="18"/>
  <c r="X7" i="18"/>
  <c r="AB10" i="10"/>
  <c r="AB14" i="10"/>
  <c r="AB18" i="10"/>
  <c r="AB22" i="10"/>
  <c r="AB26" i="10"/>
  <c r="AB7" i="10"/>
  <c r="AI38" i="12"/>
  <c r="AB38" i="12" s="1"/>
  <c r="AA38" i="12"/>
  <c r="X38" i="12"/>
  <c r="AI37" i="12"/>
  <c r="AB37" i="12" s="1"/>
  <c r="AA37" i="12"/>
  <c r="X37" i="12"/>
  <c r="AI36" i="12"/>
  <c r="AB36" i="12" s="1"/>
  <c r="AA36" i="12"/>
  <c r="X36" i="12"/>
  <c r="AI35" i="12"/>
  <c r="AB35" i="12" s="1"/>
  <c r="AA35" i="12"/>
  <c r="X35" i="12"/>
  <c r="AI34" i="12"/>
  <c r="AB34" i="12" s="1"/>
  <c r="AA34" i="12"/>
  <c r="X34" i="12"/>
  <c r="AI33" i="12"/>
  <c r="AB33" i="12" s="1"/>
  <c r="AA33" i="12"/>
  <c r="X33" i="12"/>
  <c r="AI32" i="12"/>
  <c r="AB32" i="12" s="1"/>
  <c r="AA32" i="12"/>
  <c r="X32" i="12"/>
  <c r="AI31" i="12"/>
  <c r="AB31" i="12" s="1"/>
  <c r="AA31" i="12"/>
  <c r="X31" i="12"/>
  <c r="AI30" i="12"/>
  <c r="AB30" i="12" s="1"/>
  <c r="AA30" i="12"/>
  <c r="X30" i="12"/>
  <c r="AI29" i="12"/>
  <c r="AB29" i="12" s="1"/>
  <c r="AA29" i="12"/>
  <c r="X29" i="12"/>
  <c r="AI28" i="12"/>
  <c r="AB28" i="12" s="1"/>
  <c r="AA28" i="12"/>
  <c r="X28" i="12"/>
  <c r="AI27" i="12"/>
  <c r="AB27" i="12" s="1"/>
  <c r="AA27" i="12"/>
  <c r="X27" i="12"/>
  <c r="AI26" i="12"/>
  <c r="AB26" i="12" s="1"/>
  <c r="AA26" i="12"/>
  <c r="X26" i="12"/>
  <c r="AI25" i="12"/>
  <c r="AB25" i="12" s="1"/>
  <c r="AA25" i="12"/>
  <c r="X25" i="12"/>
  <c r="AI24" i="12"/>
  <c r="AB24" i="12" s="1"/>
  <c r="AA24" i="12"/>
  <c r="X24" i="12"/>
  <c r="AI23" i="12"/>
  <c r="AB23" i="12" s="1"/>
  <c r="AA23" i="12"/>
  <c r="X23" i="12"/>
  <c r="AI22" i="12"/>
  <c r="AB22" i="12" s="1"/>
  <c r="AA22" i="12"/>
  <c r="X22" i="12"/>
  <c r="AI21" i="12"/>
  <c r="AB21" i="12" s="1"/>
  <c r="AA21" i="12"/>
  <c r="X21" i="12"/>
  <c r="AI20" i="12"/>
  <c r="AB20" i="12" s="1"/>
  <c r="AA20" i="12"/>
  <c r="X20" i="12"/>
  <c r="AI19" i="12"/>
  <c r="AB19" i="12" s="1"/>
  <c r="AA19" i="12"/>
  <c r="X19" i="12"/>
  <c r="AI18" i="12"/>
  <c r="AB18" i="12" s="1"/>
  <c r="AA18" i="12"/>
  <c r="X18" i="12"/>
  <c r="AI17" i="12"/>
  <c r="AB17" i="12" s="1"/>
  <c r="AA17" i="12"/>
  <c r="X17" i="12"/>
  <c r="AI16" i="12"/>
  <c r="AB16" i="12" s="1"/>
  <c r="AA16" i="12"/>
  <c r="X16" i="12"/>
  <c r="AI15" i="12"/>
  <c r="AB15" i="12" s="1"/>
  <c r="AA15" i="12"/>
  <c r="X15" i="12"/>
  <c r="AI14" i="12"/>
  <c r="AB14" i="12" s="1"/>
  <c r="AA14" i="12"/>
  <c r="X14" i="12"/>
  <c r="AI13" i="12"/>
  <c r="AB13" i="12" s="1"/>
  <c r="AA13" i="12"/>
  <c r="X13" i="12"/>
  <c r="AI12" i="12"/>
  <c r="AB12" i="12" s="1"/>
  <c r="AA12" i="12"/>
  <c r="X12" i="12"/>
  <c r="AI11" i="12"/>
  <c r="AB11" i="12" s="1"/>
  <c r="AA11" i="12"/>
  <c r="X11" i="12"/>
  <c r="AI10" i="12"/>
  <c r="AB10" i="12" s="1"/>
  <c r="AA10" i="12"/>
  <c r="X10" i="12"/>
  <c r="AI9" i="12"/>
  <c r="AB9" i="12" s="1"/>
  <c r="AA9" i="12"/>
  <c r="X9" i="12"/>
  <c r="AI8" i="12"/>
  <c r="AB8" i="12" s="1"/>
  <c r="AA8" i="12"/>
  <c r="X8" i="12"/>
  <c r="AI7" i="12"/>
  <c r="AB7" i="12" s="1"/>
  <c r="AA7" i="12"/>
  <c r="X7" i="12"/>
  <c r="AI40" i="11"/>
  <c r="AB40" i="11" s="1"/>
  <c r="AA40" i="11"/>
  <c r="X40" i="11"/>
  <c r="AI39" i="11"/>
  <c r="AB39" i="11" s="1"/>
  <c r="AA39" i="11"/>
  <c r="X39" i="11"/>
  <c r="AI38" i="11"/>
  <c r="AB38" i="11" s="1"/>
  <c r="AA38" i="11"/>
  <c r="X38" i="11"/>
  <c r="AI37" i="11"/>
  <c r="AB37" i="11" s="1"/>
  <c r="AA37" i="11"/>
  <c r="X37" i="11"/>
  <c r="AI36" i="11"/>
  <c r="AB36" i="11"/>
  <c r="AA36" i="11"/>
  <c r="X36" i="11"/>
  <c r="AI35" i="11"/>
  <c r="AB35" i="11"/>
  <c r="AA35" i="11"/>
  <c r="X35" i="11"/>
  <c r="AI34" i="11"/>
  <c r="AB34" i="11" s="1"/>
  <c r="AA34" i="11"/>
  <c r="X34" i="11"/>
  <c r="AI33" i="11"/>
  <c r="AB33" i="11" s="1"/>
  <c r="AA33" i="11"/>
  <c r="X33" i="11"/>
  <c r="AI32" i="11"/>
  <c r="AJ32" i="11" s="1"/>
  <c r="AB32" i="11"/>
  <c r="AA32" i="11"/>
  <c r="X32" i="11"/>
  <c r="AI31" i="11"/>
  <c r="AB31" i="11"/>
  <c r="AA31" i="11"/>
  <c r="X31" i="11"/>
  <c r="AI30" i="11"/>
  <c r="AB30" i="11" s="1"/>
  <c r="AA30" i="11"/>
  <c r="X30" i="11"/>
  <c r="AI29" i="11"/>
  <c r="AB29" i="11" s="1"/>
  <c r="AA29" i="11"/>
  <c r="X29" i="11"/>
  <c r="AI28" i="11"/>
  <c r="AB28" i="11" s="1"/>
  <c r="AA28" i="11"/>
  <c r="X28" i="11"/>
  <c r="AI27" i="11"/>
  <c r="AB27" i="11" s="1"/>
  <c r="AA27" i="11"/>
  <c r="X27" i="11"/>
  <c r="AI26" i="11"/>
  <c r="AB26" i="11" s="1"/>
  <c r="AA26" i="11"/>
  <c r="X26" i="11"/>
  <c r="AI25" i="11"/>
  <c r="AB25" i="11" s="1"/>
  <c r="AA25" i="11"/>
  <c r="X25" i="11"/>
  <c r="AI24" i="11"/>
  <c r="AA24" i="11"/>
  <c r="X24" i="11"/>
  <c r="AI23" i="11"/>
  <c r="AB23" i="11" s="1"/>
  <c r="AA23" i="11"/>
  <c r="X23" i="11"/>
  <c r="AI22" i="11"/>
  <c r="AB22" i="11" s="1"/>
  <c r="AC22" i="11" s="1"/>
  <c r="AA22" i="11"/>
  <c r="X22" i="11"/>
  <c r="AI21" i="11"/>
  <c r="AB21" i="11" s="1"/>
  <c r="AA21" i="11"/>
  <c r="X21" i="11"/>
  <c r="AI20" i="11"/>
  <c r="AB20" i="11"/>
  <c r="AA20" i="11"/>
  <c r="X20" i="11"/>
  <c r="AI19" i="11"/>
  <c r="AB19" i="11"/>
  <c r="AA19" i="11"/>
  <c r="X19" i="11"/>
  <c r="AI18" i="11"/>
  <c r="AB18" i="11" s="1"/>
  <c r="AA18" i="11"/>
  <c r="X18" i="11"/>
  <c r="AI17" i="11"/>
  <c r="AB17" i="11" s="1"/>
  <c r="AA17" i="11"/>
  <c r="X17" i="11"/>
  <c r="AO16" i="11"/>
  <c r="AI16" i="11"/>
  <c r="AA16" i="11"/>
  <c r="X16" i="11"/>
  <c r="AO15" i="11"/>
  <c r="AB15" i="11" s="1"/>
  <c r="AI15" i="11"/>
  <c r="AA15" i="11"/>
  <c r="X15" i="11"/>
  <c r="AO14" i="11"/>
  <c r="AI14" i="11"/>
  <c r="AA14" i="11"/>
  <c r="X14" i="11"/>
  <c r="AO13" i="11"/>
  <c r="AB13" i="11" s="1"/>
  <c r="AI13" i="11"/>
  <c r="AA13" i="11"/>
  <c r="X13" i="11"/>
  <c r="AO12" i="11"/>
  <c r="AB12" i="11" s="1"/>
  <c r="AI12" i="11"/>
  <c r="AA12" i="11"/>
  <c r="X12" i="11"/>
  <c r="AO11" i="11"/>
  <c r="AI11" i="11"/>
  <c r="AA11" i="11"/>
  <c r="X11" i="11"/>
  <c r="AO10" i="11"/>
  <c r="AI10" i="11"/>
  <c r="AA10" i="11"/>
  <c r="X10" i="11"/>
  <c r="AO9" i="11"/>
  <c r="AI9" i="11"/>
  <c r="AA9" i="11"/>
  <c r="X9" i="11"/>
  <c r="AO8" i="11"/>
  <c r="AI8" i="11"/>
  <c r="AB8" i="11" s="1"/>
  <c r="AA8" i="11"/>
  <c r="X8" i="11"/>
  <c r="AO7" i="11"/>
  <c r="AP8" i="11" s="1"/>
  <c r="AI7" i="11"/>
  <c r="AA7" i="11"/>
  <c r="X7" i="11"/>
  <c r="AO29" i="10"/>
  <c r="AB29" i="10" s="1"/>
  <c r="AI29" i="10"/>
  <c r="AA29" i="10"/>
  <c r="X29" i="10"/>
  <c r="AO28" i="10"/>
  <c r="AB28" i="10" s="1"/>
  <c r="AI28" i="10"/>
  <c r="AA28" i="10"/>
  <c r="X28" i="10"/>
  <c r="AO27" i="10"/>
  <c r="AB27" i="10" s="1"/>
  <c r="AI27" i="10"/>
  <c r="AA27" i="10"/>
  <c r="X27" i="10"/>
  <c r="AO26" i="10"/>
  <c r="AI26" i="10"/>
  <c r="AA26" i="10"/>
  <c r="X26" i="10"/>
  <c r="AO25" i="10"/>
  <c r="AB25" i="10" s="1"/>
  <c r="AI25" i="10"/>
  <c r="AA25" i="10"/>
  <c r="X25" i="10"/>
  <c r="AO24" i="10"/>
  <c r="AB24" i="10" s="1"/>
  <c r="AI24" i="10"/>
  <c r="AA24" i="10"/>
  <c r="X24" i="10"/>
  <c r="AO23" i="10"/>
  <c r="AB23" i="10" s="1"/>
  <c r="AI23" i="10"/>
  <c r="AA23" i="10"/>
  <c r="X23" i="10"/>
  <c r="AO22" i="10"/>
  <c r="AI22" i="10"/>
  <c r="AA22" i="10"/>
  <c r="X22" i="10"/>
  <c r="AO21" i="10"/>
  <c r="AB21" i="10" s="1"/>
  <c r="AI21" i="10"/>
  <c r="AA21" i="10"/>
  <c r="X21" i="10"/>
  <c r="AO20" i="10"/>
  <c r="AB20" i="10" s="1"/>
  <c r="AI20" i="10"/>
  <c r="AA20" i="10"/>
  <c r="X20" i="10"/>
  <c r="AO19" i="10"/>
  <c r="AB19" i="10" s="1"/>
  <c r="AI19" i="10"/>
  <c r="AA19" i="10"/>
  <c r="X19" i="10"/>
  <c r="AO18" i="10"/>
  <c r="AI18" i="10"/>
  <c r="AA18" i="10"/>
  <c r="X18" i="10"/>
  <c r="AO17" i="10"/>
  <c r="AB17" i="10" s="1"/>
  <c r="AI17" i="10"/>
  <c r="AA17" i="10"/>
  <c r="X17" i="10"/>
  <c r="AO16" i="10"/>
  <c r="AB16" i="10" s="1"/>
  <c r="AI16" i="10"/>
  <c r="AA16" i="10"/>
  <c r="X16" i="10"/>
  <c r="AO15" i="10"/>
  <c r="AB15" i="10" s="1"/>
  <c r="AI15" i="10"/>
  <c r="AA15" i="10"/>
  <c r="X15" i="10"/>
  <c r="AO14" i="10"/>
  <c r="AI14" i="10"/>
  <c r="AA14" i="10"/>
  <c r="X14" i="10"/>
  <c r="AO13" i="10"/>
  <c r="AB13" i="10" s="1"/>
  <c r="AI13" i="10"/>
  <c r="AA13" i="10"/>
  <c r="X13" i="10"/>
  <c r="AO12" i="10"/>
  <c r="AB12" i="10" s="1"/>
  <c r="AI12" i="10"/>
  <c r="AA12" i="10"/>
  <c r="X12" i="10"/>
  <c r="AO11" i="10"/>
  <c r="AB11" i="10" s="1"/>
  <c r="AI11" i="10"/>
  <c r="AA11" i="10"/>
  <c r="X11" i="10"/>
  <c r="AO10" i="10"/>
  <c r="AI10" i="10"/>
  <c r="AA10" i="10"/>
  <c r="X10" i="10"/>
  <c r="AO9" i="10"/>
  <c r="AB9" i="10" s="1"/>
  <c r="AI9" i="10"/>
  <c r="AA9" i="10"/>
  <c r="X9" i="10"/>
  <c r="AO8" i="10"/>
  <c r="AB8" i="10" s="1"/>
  <c r="AI8" i="10"/>
  <c r="AA8" i="10"/>
  <c r="X8" i="10"/>
  <c r="AO7" i="10"/>
  <c r="AI7" i="10"/>
  <c r="AA7" i="10"/>
  <c r="X7" i="10"/>
  <c r="AA29" i="17"/>
  <c r="X29" i="17"/>
  <c r="AA28" i="17"/>
  <c r="X28" i="17"/>
  <c r="AB28" i="17" s="1"/>
  <c r="AA27" i="17"/>
  <c r="X27" i="17"/>
  <c r="AI26" i="17"/>
  <c r="AA26" i="17"/>
  <c r="AB26" i="17" s="1"/>
  <c r="X26" i="17"/>
  <c r="AI25" i="17"/>
  <c r="AA25" i="17"/>
  <c r="X25" i="17"/>
  <c r="AI24" i="17"/>
  <c r="AA24" i="17"/>
  <c r="X24" i="17"/>
  <c r="AB24" i="17" s="1"/>
  <c r="AI23" i="17"/>
  <c r="AA23" i="17"/>
  <c r="X23" i="17"/>
  <c r="AB23" i="17" s="1"/>
  <c r="AI22" i="17"/>
  <c r="AA22" i="17"/>
  <c r="X22" i="17"/>
  <c r="AI21" i="17"/>
  <c r="AA21" i="17"/>
  <c r="X21" i="17"/>
  <c r="AB21" i="17" s="1"/>
  <c r="AI20" i="17"/>
  <c r="AA20" i="17"/>
  <c r="X20" i="17"/>
  <c r="AB20" i="17" s="1"/>
  <c r="AI19" i="17"/>
  <c r="AA19" i="17"/>
  <c r="X19" i="17"/>
  <c r="AI18" i="17"/>
  <c r="AA18" i="17"/>
  <c r="AB18" i="17" s="1"/>
  <c r="X18" i="17"/>
  <c r="AI17" i="17"/>
  <c r="AA17" i="17"/>
  <c r="X17" i="17"/>
  <c r="AI16" i="17"/>
  <c r="AA16" i="17"/>
  <c r="X16" i="17"/>
  <c r="AB16" i="17" s="1"/>
  <c r="AI15" i="17"/>
  <c r="AA15" i="17"/>
  <c r="X15" i="17"/>
  <c r="AB15" i="17" s="1"/>
  <c r="AI14" i="17"/>
  <c r="AA14" i="17"/>
  <c r="X14" i="17"/>
  <c r="AI13" i="17"/>
  <c r="AA13" i="17"/>
  <c r="X13" i="17"/>
  <c r="AB13" i="17" s="1"/>
  <c r="AI12" i="17"/>
  <c r="AA12" i="17"/>
  <c r="X12" i="17"/>
  <c r="AB12" i="17" s="1"/>
  <c r="AI11" i="17"/>
  <c r="AA11" i="17"/>
  <c r="X11" i="17"/>
  <c r="AI10" i="17"/>
  <c r="AA10" i="17"/>
  <c r="AB10" i="17" s="1"/>
  <c r="X10" i="17"/>
  <c r="AI9" i="17"/>
  <c r="AA9" i="17"/>
  <c r="X9" i="17"/>
  <c r="AI8" i="17"/>
  <c r="AA8" i="17"/>
  <c r="X8" i="17"/>
  <c r="AB8" i="17" s="1"/>
  <c r="AI7" i="17"/>
  <c r="AA7" i="17"/>
  <c r="X7" i="17"/>
  <c r="AB7" i="17" s="1"/>
  <c r="AB22" i="16"/>
  <c r="AB21" i="16"/>
  <c r="AB20" i="16"/>
  <c r="AC20" i="16" s="1"/>
  <c r="AB19" i="16"/>
  <c r="AB18" i="16"/>
  <c r="AB17" i="16"/>
  <c r="AB16" i="16"/>
  <c r="AB15" i="16"/>
  <c r="AB14" i="16"/>
  <c r="AB13" i="16"/>
  <c r="AB12" i="16"/>
  <c r="AC12" i="16" s="1"/>
  <c r="AB11" i="16"/>
  <c r="AB10" i="16"/>
  <c r="AB9" i="16"/>
  <c r="AB8" i="16"/>
  <c r="AC8" i="16" s="1"/>
  <c r="AB7" i="16"/>
  <c r="AB40" i="15"/>
  <c r="AB39" i="15"/>
  <c r="AB38" i="15"/>
  <c r="AB37" i="15"/>
  <c r="AB36" i="15"/>
  <c r="AB35" i="15"/>
  <c r="AB34" i="15"/>
  <c r="AB33" i="15"/>
  <c r="AB32" i="15"/>
  <c r="AB31" i="15"/>
  <c r="AB30" i="15"/>
  <c r="AB29" i="15"/>
  <c r="AB28" i="15"/>
  <c r="AB27" i="15"/>
  <c r="AB26" i="15"/>
  <c r="AB25" i="15"/>
  <c r="AB24" i="15"/>
  <c r="AB23" i="15"/>
  <c r="AB22" i="15"/>
  <c r="AB21" i="15"/>
  <c r="AB20" i="15"/>
  <c r="AB19" i="15"/>
  <c r="AB18" i="15"/>
  <c r="AB17" i="15"/>
  <c r="AB16" i="15"/>
  <c r="AB15" i="15"/>
  <c r="AB14" i="15"/>
  <c r="AB13" i="15"/>
  <c r="AB12" i="15"/>
  <c r="AB11" i="15"/>
  <c r="AB10" i="15"/>
  <c r="AB9" i="15"/>
  <c r="AB8" i="15"/>
  <c r="AB7" i="15"/>
  <c r="AB20" i="14"/>
  <c r="AC20" i="14" s="1"/>
  <c r="AB19" i="14"/>
  <c r="AB18" i="14"/>
  <c r="AB17" i="14"/>
  <c r="AC18" i="14" s="1"/>
  <c r="AB16" i="14"/>
  <c r="AC16" i="14" s="1"/>
  <c r="AB15" i="14"/>
  <c r="AB14" i="14"/>
  <c r="AB13" i="14"/>
  <c r="AC14" i="14" s="1"/>
  <c r="AB12" i="14"/>
  <c r="AC12" i="14" s="1"/>
  <c r="AB11" i="14"/>
  <c r="AB10" i="14"/>
  <c r="AB9" i="14"/>
  <c r="AC10" i="14" s="1"/>
  <c r="AB8" i="14"/>
  <c r="AC8" i="14" s="1"/>
  <c r="AB7" i="14"/>
  <c r="AC16" i="7"/>
  <c r="AB16" i="7"/>
  <c r="AB15" i="7"/>
  <c r="AB14" i="7"/>
  <c r="AB13" i="7"/>
  <c r="AB12" i="7"/>
  <c r="AB11" i="7"/>
  <c r="AB10" i="7"/>
  <c r="AB9" i="7"/>
  <c r="AB8" i="7"/>
  <c r="AC8" i="7" s="1"/>
  <c r="AB7" i="7"/>
  <c r="AI66" i="4"/>
  <c r="AA66" i="4"/>
  <c r="AI65" i="4"/>
  <c r="AA65" i="4"/>
  <c r="AI64" i="4"/>
  <c r="AA64" i="4"/>
  <c r="AI63" i="4"/>
  <c r="AA63" i="4"/>
  <c r="AI62" i="4"/>
  <c r="AA62" i="4"/>
  <c r="AI61" i="4"/>
  <c r="AA61" i="4"/>
  <c r="BG60" i="4"/>
  <c r="AI60" i="4"/>
  <c r="AA60" i="4"/>
  <c r="BG59" i="4"/>
  <c r="AI59" i="4"/>
  <c r="AA59" i="4"/>
  <c r="BG58" i="4"/>
  <c r="AI58" i="4"/>
  <c r="AA58" i="4"/>
  <c r="BG57" i="4"/>
  <c r="AI57" i="4"/>
  <c r="AA57" i="4"/>
  <c r="BG56" i="4"/>
  <c r="AI56" i="4"/>
  <c r="AA56" i="4"/>
  <c r="BG55" i="4"/>
  <c r="AI55" i="4"/>
  <c r="AA55" i="4"/>
  <c r="BG54" i="4"/>
  <c r="AI54" i="4"/>
  <c r="AA54" i="4"/>
  <c r="BG53" i="4"/>
  <c r="AI53" i="4"/>
  <c r="AA53" i="4"/>
  <c r="BG52" i="4"/>
  <c r="AI52" i="4"/>
  <c r="AA52" i="4"/>
  <c r="BG51" i="4"/>
  <c r="AI51" i="4"/>
  <c r="AA51" i="4"/>
  <c r="BG50" i="4"/>
  <c r="AI50" i="4"/>
  <c r="AA50" i="4"/>
  <c r="BG49" i="4"/>
  <c r="AI49" i="4"/>
  <c r="AA49" i="4"/>
  <c r="BG48" i="4"/>
  <c r="AI48" i="4"/>
  <c r="AA48" i="4"/>
  <c r="BG47" i="4"/>
  <c r="AI47" i="4"/>
  <c r="AA47" i="4"/>
  <c r="BG46" i="4"/>
  <c r="AI46" i="4"/>
  <c r="AA46" i="4"/>
  <c r="BG45" i="4"/>
  <c r="AI45" i="4"/>
  <c r="AA45" i="4"/>
  <c r="BG44" i="4"/>
  <c r="AI44" i="4"/>
  <c r="AA44" i="4"/>
  <c r="BG43" i="4"/>
  <c r="AI43" i="4"/>
  <c r="AA43" i="4"/>
  <c r="BG42" i="4"/>
  <c r="AO42" i="4"/>
  <c r="AI42" i="4"/>
  <c r="AA42" i="4"/>
  <c r="BG41" i="4"/>
  <c r="BH42" i="4" s="1"/>
  <c r="AO41" i="4"/>
  <c r="AI41" i="4"/>
  <c r="AA41" i="4"/>
  <c r="BM40" i="4"/>
  <c r="BG40" i="4"/>
  <c r="AZ40" i="4"/>
  <c r="BA40" i="4" s="1"/>
  <c r="AU40" i="4"/>
  <c r="AO40" i="4"/>
  <c r="AI40" i="4"/>
  <c r="BM39" i="4"/>
  <c r="BG39" i="4"/>
  <c r="BA39" i="4"/>
  <c r="AU39" i="4"/>
  <c r="AO39" i="4"/>
  <c r="AI39" i="4"/>
  <c r="AA39" i="4"/>
  <c r="BM38" i="4"/>
  <c r="BG38" i="4"/>
  <c r="AZ38" i="4"/>
  <c r="BA38" i="4" s="1"/>
  <c r="AU38" i="4"/>
  <c r="AO38" i="4"/>
  <c r="AI38" i="4"/>
  <c r="BM37" i="4"/>
  <c r="BG37" i="4"/>
  <c r="BA37" i="4"/>
  <c r="AU37" i="4"/>
  <c r="AO37" i="4"/>
  <c r="AI37" i="4"/>
  <c r="AA37" i="4"/>
  <c r="BM36" i="4"/>
  <c r="BG36" i="4"/>
  <c r="AZ36" i="4"/>
  <c r="BA36" i="4" s="1"/>
  <c r="AU36" i="4"/>
  <c r="AO36" i="4"/>
  <c r="AI36" i="4"/>
  <c r="AA36" i="4"/>
  <c r="BM35" i="4"/>
  <c r="BG35" i="4"/>
  <c r="BA35" i="4"/>
  <c r="AU35" i="4"/>
  <c r="AO35" i="4"/>
  <c r="AI35" i="4"/>
  <c r="AA35" i="4"/>
  <c r="BM34" i="4"/>
  <c r="BG34" i="4"/>
  <c r="AZ34" i="4"/>
  <c r="BA34" i="4" s="1"/>
  <c r="AU34" i="4"/>
  <c r="AO34" i="4"/>
  <c r="AI34" i="4"/>
  <c r="AA34" i="4"/>
  <c r="BM33" i="4"/>
  <c r="BG33" i="4"/>
  <c r="BA33" i="4"/>
  <c r="AU33" i="4"/>
  <c r="AO33" i="4"/>
  <c r="AI33" i="4"/>
  <c r="AA33" i="4"/>
  <c r="BS32" i="4"/>
  <c r="BM32" i="4"/>
  <c r="BG32" i="4"/>
  <c r="AZ32" i="4"/>
  <c r="BA32" i="4" s="1"/>
  <c r="AU32" i="4"/>
  <c r="AO32" i="4"/>
  <c r="AI32" i="4"/>
  <c r="AA32" i="4"/>
  <c r="BS31" i="4"/>
  <c r="BM31" i="4"/>
  <c r="BG31" i="4"/>
  <c r="BA31" i="4"/>
  <c r="AU31" i="4"/>
  <c r="AO31" i="4"/>
  <c r="AI31" i="4"/>
  <c r="AJ32" i="4" s="1"/>
  <c r="AA31" i="4"/>
  <c r="BS30" i="4"/>
  <c r="BM30" i="4"/>
  <c r="BG30" i="4"/>
  <c r="AZ30" i="4"/>
  <c r="AU30" i="4"/>
  <c r="AO30" i="4"/>
  <c r="AP30" i="4" s="1"/>
  <c r="AI30" i="4"/>
  <c r="BS29" i="4"/>
  <c r="BM29" i="4"/>
  <c r="BG29" i="4"/>
  <c r="BA29" i="4"/>
  <c r="AU29" i="4"/>
  <c r="AO29" i="4"/>
  <c r="AI29" i="4"/>
  <c r="AA29" i="4"/>
  <c r="BS28" i="4"/>
  <c r="BM28" i="4"/>
  <c r="BG28" i="4"/>
  <c r="AZ28" i="4"/>
  <c r="AA28" i="4" s="1"/>
  <c r="AU28" i="4"/>
  <c r="AO28" i="4"/>
  <c r="AI28" i="4"/>
  <c r="AJ28" i="4" s="1"/>
  <c r="BS27" i="4"/>
  <c r="BM27" i="4"/>
  <c r="BG27" i="4"/>
  <c r="BA27" i="4"/>
  <c r="AU27" i="4"/>
  <c r="AO27" i="4"/>
  <c r="AI27" i="4"/>
  <c r="AA27" i="4"/>
  <c r="BS26" i="4"/>
  <c r="BM26" i="4"/>
  <c r="BG26" i="4"/>
  <c r="AZ26" i="4"/>
  <c r="BA26" i="4" s="1"/>
  <c r="AU26" i="4"/>
  <c r="AO26" i="4"/>
  <c r="AI26" i="4"/>
  <c r="AA26" i="4"/>
  <c r="BS25" i="4"/>
  <c r="BM25" i="4"/>
  <c r="BG25" i="4"/>
  <c r="BA25" i="4"/>
  <c r="AU25" i="4"/>
  <c r="AO25" i="4"/>
  <c r="AP26" i="4" s="1"/>
  <c r="AI25" i="4"/>
  <c r="AJ26" i="4" s="1"/>
  <c r="AA25" i="4"/>
  <c r="BS24" i="4"/>
  <c r="BM24" i="4"/>
  <c r="BG24" i="4"/>
  <c r="AZ24" i="4"/>
  <c r="BA24" i="4" s="1"/>
  <c r="AU24" i="4"/>
  <c r="AO24" i="4"/>
  <c r="AI24" i="4"/>
  <c r="AA24" i="4"/>
  <c r="BS23" i="4"/>
  <c r="BM23" i="4"/>
  <c r="BG23" i="4"/>
  <c r="BA23" i="4"/>
  <c r="AU23" i="4"/>
  <c r="AO23" i="4"/>
  <c r="AP24" i="4" s="1"/>
  <c r="AI23" i="4"/>
  <c r="AA23" i="4"/>
  <c r="BS22" i="4"/>
  <c r="BM22" i="4"/>
  <c r="BG22" i="4"/>
  <c r="AZ22" i="4"/>
  <c r="AA22" i="4" s="1"/>
  <c r="AU22" i="4"/>
  <c r="AO22" i="4"/>
  <c r="AI22" i="4"/>
  <c r="BS21" i="4"/>
  <c r="BM21" i="4"/>
  <c r="BG21" i="4"/>
  <c r="BA21" i="4"/>
  <c r="AU21" i="4"/>
  <c r="AO21" i="4"/>
  <c r="AI21" i="4"/>
  <c r="AA21" i="4"/>
  <c r="BS20" i="4"/>
  <c r="BM20" i="4"/>
  <c r="BG20" i="4"/>
  <c r="AZ20" i="4"/>
  <c r="BA20" i="4" s="1"/>
  <c r="AU20" i="4"/>
  <c r="AV20" i="4" s="1"/>
  <c r="AO20" i="4"/>
  <c r="AI20" i="4"/>
  <c r="BS19" i="4"/>
  <c r="BM19" i="4"/>
  <c r="BG19" i="4"/>
  <c r="BA19" i="4"/>
  <c r="AU19" i="4"/>
  <c r="AO19" i="4"/>
  <c r="AI19" i="4"/>
  <c r="AA19" i="4"/>
  <c r="BS18" i="4"/>
  <c r="BM18" i="4"/>
  <c r="BG18" i="4"/>
  <c r="AZ18" i="4"/>
  <c r="BA18" i="4" s="1"/>
  <c r="AU18" i="4"/>
  <c r="AO18" i="4"/>
  <c r="AI18" i="4"/>
  <c r="AA18" i="4"/>
  <c r="BS17" i="4"/>
  <c r="BM17" i="4"/>
  <c r="BG17" i="4"/>
  <c r="BA17" i="4"/>
  <c r="AU17" i="4"/>
  <c r="AO17" i="4"/>
  <c r="AP18" i="4" s="1"/>
  <c r="AI17" i="4"/>
  <c r="AJ18" i="4" s="1"/>
  <c r="AA17" i="4"/>
  <c r="BS16" i="4"/>
  <c r="BM16" i="4"/>
  <c r="BG16" i="4"/>
  <c r="AZ16" i="4"/>
  <c r="AA16" i="4" s="1"/>
  <c r="AU16" i="4"/>
  <c r="AO16" i="4"/>
  <c r="AI16" i="4"/>
  <c r="BS15" i="4"/>
  <c r="BM15" i="4"/>
  <c r="BG15" i="4"/>
  <c r="BA15" i="4"/>
  <c r="AU15" i="4"/>
  <c r="AO15" i="4"/>
  <c r="AI15" i="4"/>
  <c r="AA15" i="4"/>
  <c r="BS14" i="4"/>
  <c r="BM14" i="4"/>
  <c r="BG14" i="4"/>
  <c r="AZ14" i="4"/>
  <c r="AA14" i="4" s="1"/>
  <c r="AU14" i="4"/>
  <c r="AO14" i="4"/>
  <c r="AI14" i="4"/>
  <c r="AJ14" i="4" s="1"/>
  <c r="BS13" i="4"/>
  <c r="BM13" i="4"/>
  <c r="BG13" i="4"/>
  <c r="BA13" i="4"/>
  <c r="AU13" i="4"/>
  <c r="AO13" i="4"/>
  <c r="AI13" i="4"/>
  <c r="AA13" i="4"/>
  <c r="BS12" i="4"/>
  <c r="BM12" i="4"/>
  <c r="BG12" i="4"/>
  <c r="AZ12" i="4"/>
  <c r="BA12" i="4" s="1"/>
  <c r="AU12" i="4"/>
  <c r="AV12" i="4" s="1"/>
  <c r="AO12" i="4"/>
  <c r="AI12" i="4"/>
  <c r="BS11" i="4"/>
  <c r="BM11" i="4"/>
  <c r="BG11" i="4"/>
  <c r="BA11" i="4"/>
  <c r="AU11" i="4"/>
  <c r="AO11" i="4"/>
  <c r="AI11" i="4"/>
  <c r="AA11" i="4"/>
  <c r="BS10" i="4"/>
  <c r="BM10" i="4"/>
  <c r="BG10" i="4"/>
  <c r="AZ10" i="4"/>
  <c r="BA10" i="4" s="1"/>
  <c r="AU10" i="4"/>
  <c r="AO10" i="4"/>
  <c r="AI10" i="4"/>
  <c r="AA10" i="4"/>
  <c r="BS9" i="4"/>
  <c r="BM9" i="4"/>
  <c r="BG9" i="4"/>
  <c r="BA9" i="4"/>
  <c r="AU9" i="4"/>
  <c r="AO9" i="4"/>
  <c r="AP10" i="4" s="1"/>
  <c r="AI9" i="4"/>
  <c r="AJ10" i="4" s="1"/>
  <c r="AA9" i="4"/>
  <c r="BS8" i="4"/>
  <c r="BM8" i="4"/>
  <c r="BG8" i="4"/>
  <c r="AZ8" i="4"/>
  <c r="BA8" i="4" s="1"/>
  <c r="AU8" i="4"/>
  <c r="AO8" i="4"/>
  <c r="AI8" i="4"/>
  <c r="AA8" i="4"/>
  <c r="BS7" i="4"/>
  <c r="BM7" i="4"/>
  <c r="BG7" i="4"/>
  <c r="BA7" i="4"/>
  <c r="AU7" i="4"/>
  <c r="AO7" i="4"/>
  <c r="AP8" i="4" s="1"/>
  <c r="AI7" i="4"/>
  <c r="AA7" i="4"/>
  <c r="X7" i="4"/>
  <c r="AI42" i="3"/>
  <c r="AA42" i="3"/>
  <c r="X42" i="3"/>
  <c r="AI41" i="3"/>
  <c r="AA41" i="3"/>
  <c r="X41" i="3"/>
  <c r="AO40" i="3"/>
  <c r="AI40" i="3"/>
  <c r="AA40" i="3"/>
  <c r="X40" i="3"/>
  <c r="AO39" i="3"/>
  <c r="AI39" i="3"/>
  <c r="AA39" i="3"/>
  <c r="X39" i="3"/>
  <c r="AU38" i="3"/>
  <c r="AO38" i="3"/>
  <c r="AI38" i="3"/>
  <c r="AA38" i="3"/>
  <c r="X38" i="3"/>
  <c r="AU37" i="3"/>
  <c r="AO37" i="3"/>
  <c r="AI37" i="3"/>
  <c r="AA37" i="3"/>
  <c r="X37" i="3"/>
  <c r="AB37" i="3" s="1"/>
  <c r="AU36" i="3"/>
  <c r="AO36" i="3"/>
  <c r="AI36" i="3"/>
  <c r="AA36" i="3"/>
  <c r="X36" i="3"/>
  <c r="AB36" i="3" s="1"/>
  <c r="AU35" i="3"/>
  <c r="AO35" i="3"/>
  <c r="AI35" i="3"/>
  <c r="AA35" i="3"/>
  <c r="AB35" i="3" s="1"/>
  <c r="X35" i="3"/>
  <c r="AU34" i="3"/>
  <c r="AO34" i="3"/>
  <c r="AI34" i="3"/>
  <c r="AA34" i="3"/>
  <c r="X34" i="3"/>
  <c r="AU33" i="3"/>
  <c r="AO33" i="3"/>
  <c r="AI33" i="3"/>
  <c r="AA33" i="3"/>
  <c r="X33" i="3"/>
  <c r="AU32" i="3"/>
  <c r="AO32" i="3"/>
  <c r="AI32" i="3"/>
  <c r="AA32" i="3"/>
  <c r="X32" i="3"/>
  <c r="AB32" i="3" s="1"/>
  <c r="AU31" i="3"/>
  <c r="AO31" i="3"/>
  <c r="AI31" i="3"/>
  <c r="AA31" i="3"/>
  <c r="X31" i="3"/>
  <c r="AU30" i="3"/>
  <c r="AO30" i="3"/>
  <c r="AI30" i="3"/>
  <c r="AA30" i="3"/>
  <c r="X30" i="3"/>
  <c r="AU29" i="3"/>
  <c r="AO29" i="3"/>
  <c r="AI29" i="3"/>
  <c r="AA29" i="3"/>
  <c r="X29" i="3"/>
  <c r="AB29" i="3" s="1"/>
  <c r="AU28" i="3"/>
  <c r="AV28" i="3" s="1"/>
  <c r="AO28" i="3"/>
  <c r="AI28" i="3"/>
  <c r="AA28" i="3"/>
  <c r="X28" i="3"/>
  <c r="AB28" i="3" s="1"/>
  <c r="AU27" i="3"/>
  <c r="AO27" i="3"/>
  <c r="AI27" i="3"/>
  <c r="AB27" i="3"/>
  <c r="AA27" i="3"/>
  <c r="X27" i="3"/>
  <c r="AU26" i="3"/>
  <c r="AO26" i="3"/>
  <c r="AP26" i="3" s="1"/>
  <c r="AI26" i="3"/>
  <c r="AA26" i="3"/>
  <c r="X26" i="3"/>
  <c r="AB26" i="3" s="1"/>
  <c r="AU25" i="3"/>
  <c r="AO25" i="3"/>
  <c r="AI25" i="3"/>
  <c r="AA25" i="3"/>
  <c r="X25" i="3"/>
  <c r="AU24" i="3"/>
  <c r="AO24" i="3"/>
  <c r="AI24" i="3"/>
  <c r="AA24" i="3"/>
  <c r="X24" i="3"/>
  <c r="AU23" i="3"/>
  <c r="AO23" i="3"/>
  <c r="AI23" i="3"/>
  <c r="AA23" i="3"/>
  <c r="X23" i="3"/>
  <c r="AU22" i="3"/>
  <c r="AO22" i="3"/>
  <c r="AI22" i="3"/>
  <c r="AA22" i="3"/>
  <c r="X22" i="3"/>
  <c r="AU21" i="3"/>
  <c r="AO21" i="3"/>
  <c r="AI21" i="3"/>
  <c r="AA21" i="3"/>
  <c r="X21" i="3"/>
  <c r="AB21" i="3" s="1"/>
  <c r="AU20" i="3"/>
  <c r="AO20" i="3"/>
  <c r="AI20" i="3"/>
  <c r="AA20" i="3"/>
  <c r="X20" i="3"/>
  <c r="AU19" i="3"/>
  <c r="AO19" i="3"/>
  <c r="AI19" i="3"/>
  <c r="AA19" i="3"/>
  <c r="X19" i="3"/>
  <c r="AB19" i="3" s="1"/>
  <c r="AU18" i="3"/>
  <c r="AO18" i="3"/>
  <c r="AI18" i="3"/>
  <c r="AA18" i="3"/>
  <c r="X18" i="3"/>
  <c r="AB18" i="3" s="1"/>
  <c r="AU17" i="3"/>
  <c r="AO17" i="3"/>
  <c r="AI17" i="3"/>
  <c r="AA17" i="3"/>
  <c r="X17" i="3"/>
  <c r="AU16" i="3"/>
  <c r="AO16" i="3"/>
  <c r="AI16" i="3"/>
  <c r="AA16" i="3"/>
  <c r="X16" i="3"/>
  <c r="AU15" i="3"/>
  <c r="AO15" i="3"/>
  <c r="AI15" i="3"/>
  <c r="AA15" i="3"/>
  <c r="X15" i="3"/>
  <c r="AU14" i="3"/>
  <c r="AO14" i="3"/>
  <c r="AI14" i="3"/>
  <c r="AA14" i="3"/>
  <c r="X14" i="3"/>
  <c r="AU13" i="3"/>
  <c r="AO13" i="3"/>
  <c r="AI13" i="3"/>
  <c r="AA13" i="3"/>
  <c r="X13" i="3"/>
  <c r="AU12" i="3"/>
  <c r="AO12" i="3"/>
  <c r="AI12" i="3"/>
  <c r="AA12" i="3"/>
  <c r="X12" i="3"/>
  <c r="AU11" i="3"/>
  <c r="AO11" i="3"/>
  <c r="AI11" i="3"/>
  <c r="AA11" i="3"/>
  <c r="X11" i="3"/>
  <c r="AU10" i="3"/>
  <c r="AO10" i="3"/>
  <c r="AI10" i="3"/>
  <c r="AA10" i="3"/>
  <c r="X10" i="3"/>
  <c r="AU9" i="3"/>
  <c r="AO9" i="3"/>
  <c r="AI9" i="3"/>
  <c r="AA9" i="3"/>
  <c r="X9" i="3"/>
  <c r="AU8" i="3"/>
  <c r="AO8" i="3"/>
  <c r="AI8" i="3"/>
  <c r="AA8" i="3"/>
  <c r="X8" i="3"/>
  <c r="AU7" i="3"/>
  <c r="AO7" i="3"/>
  <c r="AI7" i="3"/>
  <c r="AA7" i="3"/>
  <c r="X7" i="3"/>
  <c r="AJ24" i="11" l="1"/>
  <c r="AB24" i="11"/>
  <c r="AC24" i="11" s="1"/>
  <c r="AJ14" i="9"/>
  <c r="AC10" i="17"/>
  <c r="AC26" i="26"/>
  <c r="AC16" i="26"/>
  <c r="AB9" i="3"/>
  <c r="AJ16" i="3"/>
  <c r="AC22" i="16"/>
  <c r="AB9" i="17"/>
  <c r="AB17" i="17"/>
  <c r="AC18" i="17" s="1"/>
  <c r="AB25" i="17"/>
  <c r="AC26" i="17" s="1"/>
  <c r="AJ36" i="11"/>
  <c r="AB17" i="18"/>
  <c r="AJ10" i="19"/>
  <c r="AB12" i="19"/>
  <c r="AC12" i="19" s="1"/>
  <c r="AJ14" i="19"/>
  <c r="AJ18" i="19"/>
  <c r="AB20" i="19"/>
  <c r="AC20" i="19" s="1"/>
  <c r="AB7" i="20"/>
  <c r="AC8" i="20" s="1"/>
  <c r="AB13" i="20"/>
  <c r="AB17" i="20"/>
  <c r="AB8" i="21"/>
  <c r="AB21" i="9"/>
  <c r="AB32" i="9"/>
  <c r="AB33" i="9"/>
  <c r="AB34" i="9"/>
  <c r="AB35" i="9"/>
  <c r="AB36" i="9"/>
  <c r="AB37" i="9"/>
  <c r="AB45" i="9"/>
  <c r="AJ54" i="9"/>
  <c r="AJ58" i="9"/>
  <c r="AJ62" i="9"/>
  <c r="AJ66" i="9"/>
  <c r="AJ70" i="9"/>
  <c r="AJ74" i="9"/>
  <c r="AJ78" i="9"/>
  <c r="AJ82" i="9"/>
  <c r="AJ86" i="9"/>
  <c r="AJ90" i="9"/>
  <c r="AB11" i="26"/>
  <c r="AC12" i="26" s="1"/>
  <c r="AJ20" i="26"/>
  <c r="AJ24" i="26"/>
  <c r="AJ34" i="26"/>
  <c r="AJ38" i="26"/>
  <c r="AB28" i="26"/>
  <c r="AC28" i="26" s="1"/>
  <c r="AB17" i="3"/>
  <c r="AJ40" i="3"/>
  <c r="AJ42" i="3"/>
  <c r="AB7" i="3"/>
  <c r="AB11" i="3"/>
  <c r="AC12" i="3" s="1"/>
  <c r="AB15" i="3"/>
  <c r="AB23" i="3"/>
  <c r="AB34" i="3"/>
  <c r="AC10" i="7"/>
  <c r="AJ10" i="10"/>
  <c r="AJ14" i="10"/>
  <c r="AJ18" i="10"/>
  <c r="AJ22" i="10"/>
  <c r="AJ26" i="10"/>
  <c r="AJ20" i="11"/>
  <c r="AB8" i="18"/>
  <c r="AB15" i="18"/>
  <c r="AC16" i="18" s="1"/>
  <c r="AB20" i="21"/>
  <c r="AB22" i="21"/>
  <c r="AC12" i="22"/>
  <c r="AB13" i="22"/>
  <c r="AJ22" i="9"/>
  <c r="AJ60" i="9"/>
  <c r="AJ68" i="9"/>
  <c r="AJ76" i="9"/>
  <c r="AJ84" i="9"/>
  <c r="AJ88" i="9"/>
  <c r="AC90" i="9"/>
  <c r="AC10" i="26"/>
  <c r="AB36" i="26"/>
  <c r="AC36" i="26" s="1"/>
  <c r="AB30" i="26"/>
  <c r="AC30" i="26" s="1"/>
  <c r="AB24" i="26"/>
  <c r="AC24" i="26" s="1"/>
  <c r="AC28" i="9"/>
  <c r="AB8" i="3"/>
  <c r="AB12" i="3"/>
  <c r="AB16" i="3"/>
  <c r="AC16" i="3" s="1"/>
  <c r="AB39" i="3"/>
  <c r="AJ8" i="17"/>
  <c r="AJ12" i="17"/>
  <c r="AB14" i="17"/>
  <c r="AC14" i="17" s="1"/>
  <c r="AJ16" i="17"/>
  <c r="AJ20" i="17"/>
  <c r="AB22" i="17"/>
  <c r="AC22" i="17" s="1"/>
  <c r="AJ24" i="17"/>
  <c r="AP8" i="10"/>
  <c r="AP12" i="10"/>
  <c r="AP16" i="10"/>
  <c r="AP20" i="10"/>
  <c r="AP24" i="10"/>
  <c r="AP28" i="10"/>
  <c r="AP10" i="11"/>
  <c r="AB11" i="11"/>
  <c r="AC12" i="11" s="1"/>
  <c r="AJ12" i="11"/>
  <c r="AC38" i="11"/>
  <c r="AJ40" i="11"/>
  <c r="AB11" i="18"/>
  <c r="AP12" i="18"/>
  <c r="AV14" i="18"/>
  <c r="AB16" i="18"/>
  <c r="AB7" i="19"/>
  <c r="AC8" i="19" s="1"/>
  <c r="AB10" i="19"/>
  <c r="AB14" i="19"/>
  <c r="AC14" i="19" s="1"/>
  <c r="AB15" i="19"/>
  <c r="AB18" i="19"/>
  <c r="AB22" i="19"/>
  <c r="AC22" i="19" s="1"/>
  <c r="AB9" i="20"/>
  <c r="AB15" i="20"/>
  <c r="AC16" i="20" s="1"/>
  <c r="AB21" i="20"/>
  <c r="AC22" i="20" s="1"/>
  <c r="AB13" i="21"/>
  <c r="AJ16" i="21"/>
  <c r="AB17" i="21"/>
  <c r="AB19" i="21"/>
  <c r="AB7" i="22"/>
  <c r="AJ10" i="22"/>
  <c r="AB11" i="22"/>
  <c r="AB15" i="22"/>
  <c r="AC16" i="22" s="1"/>
  <c r="AB7" i="9"/>
  <c r="AB12" i="9"/>
  <c r="AB16" i="9"/>
  <c r="AB17" i="9"/>
  <c r="AC18" i="9" s="1"/>
  <c r="AB18" i="9"/>
  <c r="AB19" i="9"/>
  <c r="AC20" i="9" s="1"/>
  <c r="AP22" i="9"/>
  <c r="AJ30" i="9"/>
  <c r="AJ38" i="9"/>
  <c r="AB54" i="9"/>
  <c r="AB57" i="9"/>
  <c r="AC58" i="9" s="1"/>
  <c r="AB62" i="9"/>
  <c r="AC62" i="9" s="1"/>
  <c r="AB65" i="9"/>
  <c r="AC66" i="9" s="1"/>
  <c r="AB70" i="9"/>
  <c r="AB73" i="9"/>
  <c r="AC74" i="9" s="1"/>
  <c r="AB78" i="9"/>
  <c r="AC78" i="9" s="1"/>
  <c r="AB81" i="9"/>
  <c r="AC82" i="9" s="1"/>
  <c r="AB86" i="9"/>
  <c r="AB89" i="9"/>
  <c r="AC22" i="26"/>
  <c r="AB32" i="26"/>
  <c r="AC32" i="26" s="1"/>
  <c r="AA12" i="4"/>
  <c r="AV38" i="4"/>
  <c r="BH54" i="4"/>
  <c r="AV28" i="4"/>
  <c r="AV24" i="4"/>
  <c r="AJ46" i="4"/>
  <c r="AJ54" i="4"/>
  <c r="AV8" i="4"/>
  <c r="BH30" i="4"/>
  <c r="AV40" i="4"/>
  <c r="AP14" i="4"/>
  <c r="BH44" i="4"/>
  <c r="BH52" i="4"/>
  <c r="BH60" i="4"/>
  <c r="AJ36" i="4"/>
  <c r="AJ62" i="4"/>
  <c r="AJ64" i="4"/>
  <c r="AJ66" i="4"/>
  <c r="AP16" i="4"/>
  <c r="AV16" i="4"/>
  <c r="AP40" i="4"/>
  <c r="BA16" i="4"/>
  <c r="BB16" i="4" s="1"/>
  <c r="AA20" i="4"/>
  <c r="AP22" i="4"/>
  <c r="BT32" i="4"/>
  <c r="AV34" i="4"/>
  <c r="BH58" i="4"/>
  <c r="BB32" i="4"/>
  <c r="AJ22" i="4"/>
  <c r="AB25" i="3"/>
  <c r="AC36" i="3"/>
  <c r="AP10" i="3"/>
  <c r="AV12" i="3"/>
  <c r="AJ32" i="3"/>
  <c r="AB33" i="3"/>
  <c r="AJ24" i="3"/>
  <c r="AP34" i="3"/>
  <c r="AV36" i="3"/>
  <c r="AJ8" i="3"/>
  <c r="AB10" i="3"/>
  <c r="AC10" i="3" s="1"/>
  <c r="AB13" i="3"/>
  <c r="AP18" i="3"/>
  <c r="AB20" i="3"/>
  <c r="AV20" i="3"/>
  <c r="AB24" i="3"/>
  <c r="AC24" i="3" s="1"/>
  <c r="AB31" i="3"/>
  <c r="AP40" i="3"/>
  <c r="AB21" i="23"/>
  <c r="AJ12" i="23"/>
  <c r="AJ20" i="23"/>
  <c r="AB7" i="23"/>
  <c r="AB11" i="23"/>
  <c r="AB15" i="23"/>
  <c r="AB8" i="23"/>
  <c r="AB19" i="23"/>
  <c r="AP22" i="23"/>
  <c r="AB9" i="23"/>
  <c r="AB13" i="23"/>
  <c r="AP14" i="23"/>
  <c r="AB16" i="23"/>
  <c r="AC14" i="26"/>
  <c r="AJ10" i="26"/>
  <c r="AJ14" i="26"/>
  <c r="AJ18" i="26"/>
  <c r="AJ22" i="26"/>
  <c r="AJ16" i="9"/>
  <c r="AJ18" i="9"/>
  <c r="AC30" i="9"/>
  <c r="AP24" i="9"/>
  <c r="AC54" i="9"/>
  <c r="AC70" i="9"/>
  <c r="AC86" i="9"/>
  <c r="AJ48" i="9"/>
  <c r="AJ50" i="9"/>
  <c r="AJ8" i="9"/>
  <c r="AJ10" i="9"/>
  <c r="AP14" i="9"/>
  <c r="AP16" i="9"/>
  <c r="AB22" i="9"/>
  <c r="AC22" i="9" s="1"/>
  <c r="AP28" i="9"/>
  <c r="AB31" i="9"/>
  <c r="AC32" i="9" s="1"/>
  <c r="AJ40" i="9"/>
  <c r="AJ42" i="9"/>
  <c r="AP46" i="9"/>
  <c r="AP48" i="9"/>
  <c r="AP8" i="9"/>
  <c r="AB14" i="9"/>
  <c r="AC14" i="9" s="1"/>
  <c r="AP20" i="9"/>
  <c r="AB23" i="9"/>
  <c r="AC24" i="9" s="1"/>
  <c r="AJ32" i="9"/>
  <c r="AJ34" i="9"/>
  <c r="AP38" i="9"/>
  <c r="AP40" i="9"/>
  <c r="AB46" i="9"/>
  <c r="AC46" i="9" s="1"/>
  <c r="AP52" i="9"/>
  <c r="AC72" i="9"/>
  <c r="AC88" i="9"/>
  <c r="AB8" i="9"/>
  <c r="AB9" i="9"/>
  <c r="AB10" i="9"/>
  <c r="AB11" i="9"/>
  <c r="AC12" i="9" s="1"/>
  <c r="AP12" i="9"/>
  <c r="AB15" i="9"/>
  <c r="AC16" i="9" s="1"/>
  <c r="AJ24" i="9"/>
  <c r="AJ26" i="9"/>
  <c r="AJ28" i="9"/>
  <c r="AP30" i="9"/>
  <c r="AP32" i="9"/>
  <c r="AB38" i="9"/>
  <c r="AC38" i="9" s="1"/>
  <c r="AB40" i="9"/>
  <c r="AC40" i="9" s="1"/>
  <c r="AB41" i="9"/>
  <c r="AB42" i="9"/>
  <c r="AB43" i="9"/>
  <c r="AC44" i="9" s="1"/>
  <c r="AP44" i="9"/>
  <c r="AB47" i="9"/>
  <c r="AC48" i="9" s="1"/>
  <c r="AB55" i="9"/>
  <c r="AC56" i="9" s="1"/>
  <c r="AB63" i="9"/>
  <c r="AC64" i="9" s="1"/>
  <c r="AB71" i="9"/>
  <c r="AB79" i="9"/>
  <c r="AC80" i="9" s="1"/>
  <c r="AB87" i="9"/>
  <c r="AC34" i="9"/>
  <c r="AC26" i="9"/>
  <c r="AC36" i="9"/>
  <c r="AC50" i="9"/>
  <c r="AC8" i="9"/>
  <c r="AJ10" i="23"/>
  <c r="AP12" i="23"/>
  <c r="AB14" i="23"/>
  <c r="AJ18" i="23"/>
  <c r="AP20" i="23"/>
  <c r="AB22" i="23"/>
  <c r="AJ8" i="23"/>
  <c r="AP10" i="23"/>
  <c r="AB12" i="23"/>
  <c r="AJ16" i="23"/>
  <c r="AP18" i="23"/>
  <c r="AB20" i="23"/>
  <c r="AP8" i="23"/>
  <c r="AB10" i="23"/>
  <c r="AJ14" i="23"/>
  <c r="AP16" i="23"/>
  <c r="AB18" i="23"/>
  <c r="AC18" i="23" s="1"/>
  <c r="AJ22" i="23"/>
  <c r="AV8" i="23"/>
  <c r="AV10" i="23"/>
  <c r="AV12" i="23"/>
  <c r="AV14" i="23"/>
  <c r="AV16" i="23"/>
  <c r="AV18" i="23"/>
  <c r="AV20" i="23"/>
  <c r="AV22" i="23"/>
  <c r="AC20" i="22"/>
  <c r="AB17" i="22"/>
  <c r="AC18" i="22" s="1"/>
  <c r="AB10" i="22"/>
  <c r="AB8" i="22"/>
  <c r="AC8" i="22" s="1"/>
  <c r="AB9" i="22"/>
  <c r="AB14" i="22"/>
  <c r="AC14" i="22" s="1"/>
  <c r="AJ16" i="22"/>
  <c r="AC22" i="22"/>
  <c r="AC22" i="21"/>
  <c r="AC8" i="21"/>
  <c r="AB7" i="21"/>
  <c r="AB12" i="21"/>
  <c r="AB11" i="21"/>
  <c r="AB16" i="21"/>
  <c r="AB21" i="21"/>
  <c r="AB9" i="21"/>
  <c r="AC10" i="21" s="1"/>
  <c r="AB14" i="21"/>
  <c r="AC14" i="21" s="1"/>
  <c r="AB15" i="21"/>
  <c r="AB18" i="21"/>
  <c r="AC18" i="21"/>
  <c r="AC12" i="20"/>
  <c r="AC20" i="20"/>
  <c r="AJ12" i="20"/>
  <c r="AJ20" i="20"/>
  <c r="AJ8" i="20"/>
  <c r="AB10" i="20"/>
  <c r="AC10" i="20" s="1"/>
  <c r="AJ14" i="20"/>
  <c r="AJ16" i="20"/>
  <c r="AB18" i="20"/>
  <c r="AJ22" i="20"/>
  <c r="AC14" i="20"/>
  <c r="AC18" i="20"/>
  <c r="AC16" i="19"/>
  <c r="AJ12" i="19"/>
  <c r="AJ20" i="19"/>
  <c r="AJ8" i="19"/>
  <c r="AJ16" i="19"/>
  <c r="AB9" i="19"/>
  <c r="AC10" i="19" s="1"/>
  <c r="AB17" i="19"/>
  <c r="AC10" i="18"/>
  <c r="AC18" i="18"/>
  <c r="AJ24" i="18"/>
  <c r="AC36" i="18"/>
  <c r="AC38" i="18"/>
  <c r="AJ40" i="18"/>
  <c r="AC8" i="18"/>
  <c r="AP10" i="18"/>
  <c r="AV12" i="18"/>
  <c r="AP18" i="18"/>
  <c r="AV20" i="18"/>
  <c r="AC32" i="18"/>
  <c r="AC34" i="18"/>
  <c r="AJ36" i="18"/>
  <c r="AP8" i="18"/>
  <c r="AV10" i="18"/>
  <c r="AB14" i="18"/>
  <c r="AC14" i="18" s="1"/>
  <c r="AP16" i="18"/>
  <c r="AV18" i="18"/>
  <c r="AB22" i="18"/>
  <c r="AC22" i="18" s="1"/>
  <c r="AC28" i="18"/>
  <c r="AC30" i="18"/>
  <c r="AJ32" i="18"/>
  <c r="AC44" i="18"/>
  <c r="AV8" i="18"/>
  <c r="AB12" i="18"/>
  <c r="AC12" i="18" s="1"/>
  <c r="AP14" i="18"/>
  <c r="AV16" i="18"/>
  <c r="AB20" i="18"/>
  <c r="AC20" i="18" s="1"/>
  <c r="AP22" i="18"/>
  <c r="AB24" i="18"/>
  <c r="AC24" i="18" s="1"/>
  <c r="AC26" i="18"/>
  <c r="AJ28" i="18"/>
  <c r="AB40" i="18"/>
  <c r="AC40" i="18" s="1"/>
  <c r="AC42" i="18"/>
  <c r="AJ44" i="18"/>
  <c r="AJ8" i="18"/>
  <c r="AJ10" i="18"/>
  <c r="AJ12" i="18"/>
  <c r="AJ14" i="18"/>
  <c r="AJ16" i="18"/>
  <c r="AJ18" i="18"/>
  <c r="AJ20" i="18"/>
  <c r="AJ22" i="18"/>
  <c r="AJ26" i="18"/>
  <c r="AJ30" i="18"/>
  <c r="AJ34" i="18"/>
  <c r="AJ38" i="18"/>
  <c r="AJ42" i="18"/>
  <c r="AC28" i="11"/>
  <c r="AP14" i="11"/>
  <c r="AC40" i="11"/>
  <c r="AC20" i="11"/>
  <c r="AJ28" i="11"/>
  <c r="AC36" i="11"/>
  <c r="AB10" i="11"/>
  <c r="AC10" i="11" s="1"/>
  <c r="AC32" i="11"/>
  <c r="AB9" i="11"/>
  <c r="AJ10" i="11"/>
  <c r="AP12" i="11"/>
  <c r="AB14" i="11"/>
  <c r="AC14" i="11" s="1"/>
  <c r="AB16" i="11"/>
  <c r="AC16" i="11" s="1"/>
  <c r="AC30" i="11"/>
  <c r="AJ8" i="10"/>
  <c r="AP14" i="10"/>
  <c r="AJ16" i="10"/>
  <c r="AP22" i="10"/>
  <c r="AJ24" i="10"/>
  <c r="AP10" i="10"/>
  <c r="AJ12" i="10"/>
  <c r="AP18" i="10"/>
  <c r="AJ20" i="10"/>
  <c r="AP26" i="10"/>
  <c r="AJ28" i="10"/>
  <c r="AJ14" i="17"/>
  <c r="AJ22" i="17"/>
  <c r="AJ10" i="17"/>
  <c r="AJ18" i="17"/>
  <c r="AJ26" i="17"/>
  <c r="AB11" i="17"/>
  <c r="AC12" i="17" s="1"/>
  <c r="AB19" i="17"/>
  <c r="AB27" i="17"/>
  <c r="AC28" i="17" s="1"/>
  <c r="AB29" i="17"/>
  <c r="AC16" i="16"/>
  <c r="AC10" i="16"/>
  <c r="AC14" i="16"/>
  <c r="AC18" i="16"/>
  <c r="AC8" i="15"/>
  <c r="AC12" i="15"/>
  <c r="AC16" i="15"/>
  <c r="AC20" i="15"/>
  <c r="AC24" i="15"/>
  <c r="AC28" i="15"/>
  <c r="AC32" i="15"/>
  <c r="AC36" i="15"/>
  <c r="AC40" i="15"/>
  <c r="AC10" i="15"/>
  <c r="AC14" i="15"/>
  <c r="AC18" i="15"/>
  <c r="AC22" i="15"/>
  <c r="AC26" i="15"/>
  <c r="AC30" i="15"/>
  <c r="AC34" i="15"/>
  <c r="AC38" i="15"/>
  <c r="AC12" i="7"/>
  <c r="AC14" i="7"/>
  <c r="AJ12" i="4"/>
  <c r="AV14" i="4"/>
  <c r="AJ20" i="4"/>
  <c r="AV22" i="4"/>
  <c r="BA28" i="4"/>
  <c r="AJ34" i="4"/>
  <c r="BH36" i="4"/>
  <c r="BH46" i="4"/>
  <c r="BH50" i="4"/>
  <c r="AJ58" i="4"/>
  <c r="AP32" i="4"/>
  <c r="AJ38" i="4"/>
  <c r="BH38" i="4"/>
  <c r="AJ42" i="4"/>
  <c r="AJ8" i="4"/>
  <c r="AV10" i="4"/>
  <c r="AJ16" i="4"/>
  <c r="AV18" i="4"/>
  <c r="AJ24" i="4"/>
  <c r="AV26" i="4"/>
  <c r="BN30" i="4"/>
  <c r="BT30" i="4"/>
  <c r="AP34" i="4"/>
  <c r="BH34" i="4"/>
  <c r="AP36" i="4"/>
  <c r="AV36" i="4"/>
  <c r="AP38" i="4"/>
  <c r="AJ40" i="4"/>
  <c r="BH40" i="4"/>
  <c r="AP42" i="4"/>
  <c r="AJ50" i="4"/>
  <c r="BH56" i="4"/>
  <c r="BT14" i="4"/>
  <c r="BH18" i="4"/>
  <c r="BT22" i="4"/>
  <c r="BH26" i="4"/>
  <c r="AB7" i="4"/>
  <c r="BT8" i="4"/>
  <c r="BN10" i="4"/>
  <c r="BH12" i="4"/>
  <c r="BA14" i="4"/>
  <c r="BB14" i="4" s="1"/>
  <c r="BT16" i="4"/>
  <c r="BH20" i="4"/>
  <c r="BA22" i="4"/>
  <c r="BB22" i="4" s="1"/>
  <c r="BT24" i="4"/>
  <c r="BN26" i="4"/>
  <c r="BH28" i="4"/>
  <c r="AJ30" i="4"/>
  <c r="AV32" i="4"/>
  <c r="BH32" i="4"/>
  <c r="AA38" i="4"/>
  <c r="AJ44" i="4"/>
  <c r="BH10" i="4"/>
  <c r="BB8" i="4"/>
  <c r="BT10" i="4"/>
  <c r="AP12" i="4"/>
  <c r="BN12" i="4"/>
  <c r="BH14" i="4"/>
  <c r="BT18" i="4"/>
  <c r="AP20" i="4"/>
  <c r="BN20" i="4"/>
  <c r="BH22" i="4"/>
  <c r="BB24" i="4"/>
  <c r="BT26" i="4"/>
  <c r="AP28" i="4"/>
  <c r="BN28" i="4"/>
  <c r="BN32" i="4"/>
  <c r="BT12" i="4"/>
  <c r="BH16" i="4"/>
  <c r="BT20" i="4"/>
  <c r="BH24" i="4"/>
  <c r="BT28" i="4"/>
  <c r="AV30" i="4"/>
  <c r="AA40" i="4"/>
  <c r="BH48" i="4"/>
  <c r="AJ52" i="4"/>
  <c r="AJ60" i="4"/>
  <c r="AP8" i="3"/>
  <c r="AJ14" i="3"/>
  <c r="AJ22" i="3"/>
  <c r="AJ30" i="3"/>
  <c r="AC34" i="3"/>
  <c r="AV34" i="3"/>
  <c r="AJ38" i="3"/>
  <c r="AC20" i="3"/>
  <c r="AC28" i="3"/>
  <c r="AV10" i="3"/>
  <c r="AP16" i="3"/>
  <c r="AC18" i="3"/>
  <c r="AV18" i="3"/>
  <c r="AP24" i="3"/>
  <c r="AC26" i="3"/>
  <c r="AV26" i="3"/>
  <c r="AP32" i="3"/>
  <c r="AC8" i="3"/>
  <c r="AV8" i="3"/>
  <c r="AJ12" i="3"/>
  <c r="AP14" i="3"/>
  <c r="AV16" i="3"/>
  <c r="AJ20" i="3"/>
  <c r="AP22" i="3"/>
  <c r="AV24" i="3"/>
  <c r="AJ28" i="3"/>
  <c r="AP30" i="3"/>
  <c r="AC32" i="3"/>
  <c r="AV32" i="3"/>
  <c r="AJ36" i="3"/>
  <c r="AP38" i="3"/>
  <c r="AB40" i="3"/>
  <c r="AC40" i="3" s="1"/>
  <c r="AB42" i="3"/>
  <c r="AJ10" i="3"/>
  <c r="AP12" i="3"/>
  <c r="AB14" i="3"/>
  <c r="AV14" i="3"/>
  <c r="AJ18" i="3"/>
  <c r="AP20" i="3"/>
  <c r="AB22" i="3"/>
  <c r="AC22" i="3" s="1"/>
  <c r="AV22" i="3"/>
  <c r="AJ26" i="3"/>
  <c r="AP28" i="3"/>
  <c r="AB30" i="3"/>
  <c r="AC30" i="3" s="1"/>
  <c r="AV30" i="3"/>
  <c r="AJ34" i="3"/>
  <c r="AP36" i="3"/>
  <c r="AB38" i="3"/>
  <c r="AC38" i="3" s="1"/>
  <c r="AV38" i="3"/>
  <c r="AB41" i="3"/>
  <c r="AC12" i="12"/>
  <c r="AJ12" i="12"/>
  <c r="AC20" i="12"/>
  <c r="AC28" i="12"/>
  <c r="AJ28" i="12"/>
  <c r="AJ20" i="12"/>
  <c r="AC24" i="12"/>
  <c r="AJ34" i="12"/>
  <c r="AC8" i="12"/>
  <c r="AC16" i="12"/>
  <c r="AJ32" i="12"/>
  <c r="AC30" i="12"/>
  <c r="AC36" i="12"/>
  <c r="AC26" i="12"/>
  <c r="AC18" i="12"/>
  <c r="AJ24" i="12"/>
  <c r="AJ26" i="12"/>
  <c r="AJ36" i="12"/>
  <c r="AC10" i="12"/>
  <c r="AJ16" i="12"/>
  <c r="AJ18" i="12"/>
  <c r="AJ8" i="12"/>
  <c r="AJ10" i="12"/>
  <c r="AC32" i="12"/>
  <c r="AC14" i="12"/>
  <c r="AC22" i="12"/>
  <c r="AC34" i="12"/>
  <c r="AC38" i="12"/>
  <c r="AJ14" i="12"/>
  <c r="AJ22" i="12"/>
  <c r="AJ30" i="12"/>
  <c r="AJ38" i="12"/>
  <c r="AC26" i="11"/>
  <c r="AC18" i="11"/>
  <c r="AC34" i="11"/>
  <c r="AP16" i="11"/>
  <c r="AJ14" i="11"/>
  <c r="AB7" i="11"/>
  <c r="AC8" i="11" s="1"/>
  <c r="AJ18" i="11"/>
  <c r="AJ26" i="11"/>
  <c r="AJ30" i="11"/>
  <c r="AJ34" i="11"/>
  <c r="AJ38" i="11"/>
  <c r="AJ8" i="11"/>
  <c r="AJ16" i="11"/>
  <c r="AJ22" i="11"/>
  <c r="AC10" i="10"/>
  <c r="AC18" i="10"/>
  <c r="AC26" i="10"/>
  <c r="AC8" i="10"/>
  <c r="AC16" i="10"/>
  <c r="AC24" i="10"/>
  <c r="AC14" i="10"/>
  <c r="AC22" i="10"/>
  <c r="AC12" i="10"/>
  <c r="AC20" i="10"/>
  <c r="AC28" i="10"/>
  <c r="AC20" i="17"/>
  <c r="AC8" i="17"/>
  <c r="AC16" i="17"/>
  <c r="AC24" i="17"/>
  <c r="BN8" i="4"/>
  <c r="BB12" i="4"/>
  <c r="BN16" i="4"/>
  <c r="BB20" i="4"/>
  <c r="BN24" i="4"/>
  <c r="BB28" i="4"/>
  <c r="AA30" i="4"/>
  <c r="BA30" i="4"/>
  <c r="BB30" i="4" s="1"/>
  <c r="BB36" i="4"/>
  <c r="BN40" i="4"/>
  <c r="BN18" i="4"/>
  <c r="BN34" i="4"/>
  <c r="BB38" i="4"/>
  <c r="AJ56" i="4"/>
  <c r="BN36" i="4"/>
  <c r="BB40" i="4"/>
  <c r="BH8" i="4"/>
  <c r="BB10" i="4"/>
  <c r="BN14" i="4"/>
  <c r="BB18" i="4"/>
  <c r="BN22" i="4"/>
  <c r="BB26" i="4"/>
  <c r="BB34" i="4"/>
  <c r="BN38" i="4"/>
  <c r="AJ48" i="4"/>
  <c r="X64" i="2"/>
  <c r="AA64" i="2"/>
  <c r="X65" i="2"/>
  <c r="AA65" i="2"/>
  <c r="X66" i="2"/>
  <c r="AA66" i="2"/>
  <c r="X67" i="2"/>
  <c r="AA67" i="2"/>
  <c r="F19" i="2"/>
  <c r="D9" i="25" s="1"/>
  <c r="AI64" i="2"/>
  <c r="AI65" i="2"/>
  <c r="AI66" i="2"/>
  <c r="AC20" i="23" l="1"/>
  <c r="AC42" i="9"/>
  <c r="AC10" i="9"/>
  <c r="AC20" i="21"/>
  <c r="AC18" i="19"/>
  <c r="AB66" i="2"/>
  <c r="AC14" i="3"/>
  <c r="AC10" i="23"/>
  <c r="AC22" i="23"/>
  <c r="AC8" i="23"/>
  <c r="AC12" i="23"/>
  <c r="AC16" i="23"/>
  <c r="AC14" i="23"/>
  <c r="AC10" i="22"/>
  <c r="AC12" i="21"/>
  <c r="AC16" i="21"/>
  <c r="AC42" i="3"/>
  <c r="AB64" i="2"/>
  <c r="AJ66" i="2"/>
  <c r="AB67" i="2"/>
  <c r="AB65" i="2"/>
  <c r="AC66" i="2" s="1"/>
  <c r="X7" i="1"/>
  <c r="AA7" i="1"/>
  <c r="AP7" i="1"/>
  <c r="AV7" i="1"/>
  <c r="BB7" i="1"/>
  <c r="BH7" i="1"/>
  <c r="BN7" i="1"/>
  <c r="BT7" i="1"/>
  <c r="BZ7" i="1"/>
  <c r="CG7" i="1"/>
  <c r="CH7" i="1" s="1"/>
  <c r="CN7" i="1"/>
  <c r="CT7" i="1"/>
  <c r="CZ7" i="1"/>
  <c r="AA8" i="1"/>
  <c r="AP8" i="1"/>
  <c r="AV8" i="1"/>
  <c r="BB8" i="1"/>
  <c r="BH8" i="1"/>
  <c r="BN8" i="1"/>
  <c r="BT8" i="1"/>
  <c r="BZ8" i="1"/>
  <c r="CG8" i="1"/>
  <c r="CH8" i="1" s="1"/>
  <c r="CN8" i="1"/>
  <c r="CT8" i="1"/>
  <c r="CZ8" i="1"/>
  <c r="X9" i="1"/>
  <c r="AA9" i="1"/>
  <c r="AP9" i="1"/>
  <c r="AV9" i="1"/>
  <c r="BB9" i="1"/>
  <c r="BH9" i="1"/>
  <c r="BN9" i="1"/>
  <c r="BT9" i="1"/>
  <c r="BZ9" i="1"/>
  <c r="CG9" i="1"/>
  <c r="CH9" i="1" s="1"/>
  <c r="CN9" i="1"/>
  <c r="CT9" i="1"/>
  <c r="CZ9" i="1"/>
  <c r="X10" i="1"/>
  <c r="AA10" i="1"/>
  <c r="AP10" i="1"/>
  <c r="AV10" i="1"/>
  <c r="BB10" i="1"/>
  <c r="BH10" i="1"/>
  <c r="BN10" i="1"/>
  <c r="BT10" i="1"/>
  <c r="BZ10" i="1"/>
  <c r="CG10" i="1"/>
  <c r="CH10" i="1" s="1"/>
  <c r="CN10" i="1"/>
  <c r="CT10" i="1"/>
  <c r="CZ10" i="1"/>
  <c r="X11" i="1"/>
  <c r="AA11" i="1"/>
  <c r="AP11" i="1"/>
  <c r="AV11" i="1"/>
  <c r="BB11" i="1"/>
  <c r="BH11" i="1"/>
  <c r="BN11" i="1"/>
  <c r="BT11" i="1"/>
  <c r="BZ11" i="1"/>
  <c r="CG11" i="1"/>
  <c r="CH11" i="1" s="1"/>
  <c r="CN11" i="1"/>
  <c r="CT11" i="1"/>
  <c r="CZ11" i="1"/>
  <c r="X12" i="1"/>
  <c r="AA12" i="1"/>
  <c r="AP12" i="1"/>
  <c r="AV12" i="1"/>
  <c r="BB12" i="1"/>
  <c r="BH12" i="1"/>
  <c r="BN12" i="1"/>
  <c r="BT12" i="1"/>
  <c r="BZ12" i="1"/>
  <c r="CG12" i="1"/>
  <c r="CH12" i="1" s="1"/>
  <c r="CN12" i="1"/>
  <c r="CT12" i="1"/>
  <c r="CZ12" i="1"/>
  <c r="X13" i="1"/>
  <c r="AA13" i="1"/>
  <c r="AP13" i="1"/>
  <c r="AV13" i="1"/>
  <c r="BB13" i="1"/>
  <c r="BH13" i="1"/>
  <c r="BN13" i="1"/>
  <c r="BT13" i="1"/>
  <c r="BZ13" i="1"/>
  <c r="CG13" i="1"/>
  <c r="CH13" i="1" s="1"/>
  <c r="CN13" i="1"/>
  <c r="CT13" i="1"/>
  <c r="CZ13" i="1"/>
  <c r="X14" i="1"/>
  <c r="AA14" i="1"/>
  <c r="AP14" i="1"/>
  <c r="AV14" i="1"/>
  <c r="BB14" i="1"/>
  <c r="BH14" i="1"/>
  <c r="BN14" i="1"/>
  <c r="BT14" i="1"/>
  <c r="BZ14" i="1"/>
  <c r="CG14" i="1"/>
  <c r="CH14" i="1" s="1"/>
  <c r="CN14" i="1"/>
  <c r="CT14" i="1"/>
  <c r="CZ14" i="1"/>
  <c r="X15" i="1"/>
  <c r="AA15" i="1"/>
  <c r="AP15" i="1"/>
  <c r="AV15" i="1"/>
  <c r="BB15" i="1"/>
  <c r="BH15" i="1"/>
  <c r="BN15" i="1"/>
  <c r="BT15" i="1"/>
  <c r="BZ15" i="1"/>
  <c r="CG15" i="1"/>
  <c r="CH15" i="1" s="1"/>
  <c r="CN15" i="1"/>
  <c r="CT15" i="1"/>
  <c r="CZ15" i="1"/>
  <c r="X16" i="1"/>
  <c r="AA16" i="1"/>
  <c r="AP16" i="1"/>
  <c r="AV16" i="1"/>
  <c r="BB16" i="1"/>
  <c r="BH16" i="1"/>
  <c r="BN16" i="1"/>
  <c r="BT16" i="1"/>
  <c r="BZ16" i="1"/>
  <c r="CG16" i="1"/>
  <c r="CH16" i="1" s="1"/>
  <c r="CN16" i="1"/>
  <c r="CT16" i="1"/>
  <c r="CZ16" i="1"/>
  <c r="X17" i="1"/>
  <c r="AA17" i="1"/>
  <c r="AP17" i="1"/>
  <c r="AV17" i="1"/>
  <c r="BB17" i="1"/>
  <c r="BH17" i="1"/>
  <c r="BN17" i="1"/>
  <c r="BT17" i="1"/>
  <c r="BZ17" i="1"/>
  <c r="CG17" i="1"/>
  <c r="CH17" i="1" s="1"/>
  <c r="CN17" i="1"/>
  <c r="CT17" i="1"/>
  <c r="CZ17" i="1"/>
  <c r="X18" i="1"/>
  <c r="AA18" i="1"/>
  <c r="AP18" i="1"/>
  <c r="AV18" i="1"/>
  <c r="BB18" i="1"/>
  <c r="BH18" i="1"/>
  <c r="BN18" i="1"/>
  <c r="BT18" i="1"/>
  <c r="BZ18" i="1"/>
  <c r="CG18" i="1"/>
  <c r="CH18" i="1" s="1"/>
  <c r="CN18" i="1"/>
  <c r="CT18" i="1"/>
  <c r="CZ18" i="1"/>
  <c r="X19" i="1"/>
  <c r="AA19" i="1"/>
  <c r="AP19" i="1"/>
  <c r="AV19" i="1"/>
  <c r="BB19" i="1"/>
  <c r="BH19" i="1"/>
  <c r="BN19" i="1"/>
  <c r="BT19" i="1"/>
  <c r="BZ19" i="1"/>
  <c r="CG19" i="1"/>
  <c r="CH19" i="1" s="1"/>
  <c r="CN19" i="1"/>
  <c r="CT19" i="1"/>
  <c r="CZ19" i="1"/>
  <c r="X20" i="1"/>
  <c r="AA20" i="1"/>
  <c r="AP20" i="1"/>
  <c r="AV20" i="1"/>
  <c r="BB20" i="1"/>
  <c r="BH20" i="1"/>
  <c r="BN20" i="1"/>
  <c r="BT20" i="1"/>
  <c r="BZ20" i="1"/>
  <c r="CG20" i="1"/>
  <c r="CH20" i="1" s="1"/>
  <c r="CN20" i="1"/>
  <c r="CT20" i="1"/>
  <c r="CZ20" i="1"/>
  <c r="X21" i="1"/>
  <c r="AA21" i="1"/>
  <c r="AP21" i="1"/>
  <c r="AV21" i="1"/>
  <c r="BB21" i="1"/>
  <c r="BH21" i="1"/>
  <c r="BN21" i="1"/>
  <c r="BT21" i="1"/>
  <c r="BZ21" i="1"/>
  <c r="CG21" i="1"/>
  <c r="CH21" i="1" s="1"/>
  <c r="CN21" i="1"/>
  <c r="CT21" i="1"/>
  <c r="CZ21" i="1"/>
  <c r="X22" i="1"/>
  <c r="AA22" i="1"/>
  <c r="AP22" i="1"/>
  <c r="AV22" i="1"/>
  <c r="BB22" i="1"/>
  <c r="BH22" i="1"/>
  <c r="BN22" i="1"/>
  <c r="BT22" i="1"/>
  <c r="BZ22" i="1"/>
  <c r="CG22" i="1"/>
  <c r="CH22" i="1" s="1"/>
  <c r="CN22" i="1"/>
  <c r="CT22" i="1"/>
  <c r="CZ22" i="1"/>
  <c r="X23" i="1"/>
  <c r="AA23" i="1"/>
  <c r="AP23" i="1"/>
  <c r="AV23" i="1"/>
  <c r="BB23" i="1"/>
  <c r="BH23" i="1"/>
  <c r="BN23" i="1"/>
  <c r="BT23" i="1"/>
  <c r="BZ23" i="1"/>
  <c r="CG23" i="1"/>
  <c r="CH23" i="1" s="1"/>
  <c r="CN23" i="1"/>
  <c r="CT23" i="1"/>
  <c r="CZ23" i="1"/>
  <c r="X24" i="1"/>
  <c r="AA24" i="1"/>
  <c r="AP24" i="1"/>
  <c r="AV24" i="1"/>
  <c r="BB24" i="1"/>
  <c r="BH24" i="1"/>
  <c r="BN24" i="1"/>
  <c r="BT24" i="1"/>
  <c r="BZ24" i="1"/>
  <c r="CG24" i="1"/>
  <c r="CH24" i="1" s="1"/>
  <c r="CN24" i="1"/>
  <c r="CT24" i="1"/>
  <c r="CZ24" i="1"/>
  <c r="X25" i="1"/>
  <c r="AA25" i="1"/>
  <c r="AP25" i="1"/>
  <c r="AV25" i="1"/>
  <c r="BB25" i="1"/>
  <c r="BH25" i="1"/>
  <c r="BN25" i="1"/>
  <c r="BT25" i="1"/>
  <c r="BZ25" i="1"/>
  <c r="CG25" i="1"/>
  <c r="CH25" i="1" s="1"/>
  <c r="CN25" i="1"/>
  <c r="CT25" i="1"/>
  <c r="CZ25" i="1"/>
  <c r="X26" i="1"/>
  <c r="AA26" i="1"/>
  <c r="AP26" i="1"/>
  <c r="AV26" i="1"/>
  <c r="BB26" i="1"/>
  <c r="BH26" i="1"/>
  <c r="BN26" i="1"/>
  <c r="BT26" i="1"/>
  <c r="BZ26" i="1"/>
  <c r="CG26" i="1"/>
  <c r="CH26" i="1" s="1"/>
  <c r="CN26" i="1"/>
  <c r="CT26" i="1"/>
  <c r="CZ26" i="1"/>
  <c r="X27" i="1"/>
  <c r="AA27" i="1"/>
  <c r="AP27" i="1"/>
  <c r="AV27" i="1"/>
  <c r="BB27" i="1"/>
  <c r="BH27" i="1"/>
  <c r="BN27" i="1"/>
  <c r="BT27" i="1"/>
  <c r="BZ27" i="1"/>
  <c r="CG27" i="1"/>
  <c r="CH27" i="1" s="1"/>
  <c r="CN27" i="1"/>
  <c r="CT27" i="1"/>
  <c r="CZ27" i="1"/>
  <c r="X28" i="1"/>
  <c r="AA28" i="1"/>
  <c r="AP28" i="1"/>
  <c r="AV28" i="1"/>
  <c r="BB28" i="1"/>
  <c r="BH28" i="1"/>
  <c r="BN28" i="1"/>
  <c r="BT28" i="1"/>
  <c r="BZ28" i="1"/>
  <c r="CG28" i="1"/>
  <c r="CH28" i="1" s="1"/>
  <c r="CN28" i="1"/>
  <c r="CT28" i="1"/>
  <c r="CZ28" i="1"/>
  <c r="X29" i="1"/>
  <c r="AA29" i="1"/>
  <c r="AP29" i="1"/>
  <c r="AV29" i="1"/>
  <c r="BB29" i="1"/>
  <c r="BH29" i="1"/>
  <c r="BN29" i="1"/>
  <c r="BT29" i="1"/>
  <c r="BZ29" i="1"/>
  <c r="CG29" i="1"/>
  <c r="CH29" i="1" s="1"/>
  <c r="CN29" i="1"/>
  <c r="CT29" i="1"/>
  <c r="CZ29" i="1"/>
  <c r="X30" i="1"/>
  <c r="AA30" i="1"/>
  <c r="AP30" i="1"/>
  <c r="AV30" i="1"/>
  <c r="BB30" i="1"/>
  <c r="BH30" i="1"/>
  <c r="BN30" i="1"/>
  <c r="BT30" i="1"/>
  <c r="BZ30" i="1"/>
  <c r="CG30" i="1"/>
  <c r="CH30" i="1" s="1"/>
  <c r="CN30" i="1"/>
  <c r="CT30" i="1"/>
  <c r="CZ30" i="1"/>
  <c r="X31" i="1"/>
  <c r="AA31" i="1"/>
  <c r="AP31" i="1"/>
  <c r="AV31" i="1"/>
  <c r="BB31" i="1"/>
  <c r="BH31" i="1"/>
  <c r="BN31" i="1"/>
  <c r="BT31" i="1"/>
  <c r="BZ31" i="1"/>
  <c r="CG31" i="1"/>
  <c r="CH31" i="1" s="1"/>
  <c r="CN31" i="1"/>
  <c r="CT31" i="1"/>
  <c r="CZ31" i="1"/>
  <c r="X32" i="1"/>
  <c r="AA32" i="1"/>
  <c r="AP32" i="1"/>
  <c r="AV32" i="1"/>
  <c r="BB32" i="1"/>
  <c r="BH32" i="1"/>
  <c r="BN32" i="1"/>
  <c r="BT32" i="1"/>
  <c r="BZ32" i="1"/>
  <c r="CG32" i="1"/>
  <c r="CH32" i="1" s="1"/>
  <c r="CN32" i="1"/>
  <c r="CT32" i="1"/>
  <c r="CZ32" i="1"/>
  <c r="X33" i="1"/>
  <c r="AA33" i="1"/>
  <c r="AP33" i="1"/>
  <c r="AV33" i="1"/>
  <c r="BB33" i="1"/>
  <c r="BH33" i="1"/>
  <c r="BN33" i="1"/>
  <c r="BT33" i="1"/>
  <c r="BZ33" i="1"/>
  <c r="CG33" i="1"/>
  <c r="CH33" i="1" s="1"/>
  <c r="CN33" i="1"/>
  <c r="CT33" i="1"/>
  <c r="CZ33" i="1"/>
  <c r="X34" i="1"/>
  <c r="AA34" i="1"/>
  <c r="AP34" i="1"/>
  <c r="AV34" i="1"/>
  <c r="BB34" i="1"/>
  <c r="BH34" i="1"/>
  <c r="BN34" i="1"/>
  <c r="BT34" i="1"/>
  <c r="BZ34" i="1"/>
  <c r="CG34" i="1"/>
  <c r="CH34" i="1" s="1"/>
  <c r="CN34" i="1"/>
  <c r="CT34" i="1"/>
  <c r="CZ34" i="1"/>
  <c r="X35" i="1"/>
  <c r="AA35" i="1"/>
  <c r="AP35" i="1"/>
  <c r="AV35" i="1"/>
  <c r="BB35" i="1"/>
  <c r="BH35" i="1"/>
  <c r="BN35" i="1"/>
  <c r="BT35" i="1"/>
  <c r="BZ35" i="1"/>
  <c r="CG35" i="1"/>
  <c r="CH35" i="1" s="1"/>
  <c r="CN35" i="1"/>
  <c r="CT35" i="1"/>
  <c r="CZ35" i="1"/>
  <c r="X36" i="1"/>
  <c r="AA36" i="1"/>
  <c r="AP36" i="1"/>
  <c r="AV36" i="1"/>
  <c r="BB36" i="1"/>
  <c r="BH36" i="1"/>
  <c r="BN36" i="1"/>
  <c r="BT36" i="1"/>
  <c r="BZ36" i="1"/>
  <c r="CG36" i="1"/>
  <c r="CH36" i="1" s="1"/>
  <c r="CN36" i="1"/>
  <c r="CT36" i="1"/>
  <c r="CZ36" i="1"/>
  <c r="X37" i="1"/>
  <c r="AA37" i="1"/>
  <c r="AP37" i="1"/>
  <c r="AV37" i="1"/>
  <c r="BB37" i="1"/>
  <c r="BH37" i="1"/>
  <c r="BN37" i="1"/>
  <c r="BT37" i="1"/>
  <c r="BZ37" i="1"/>
  <c r="CG37" i="1"/>
  <c r="CH37" i="1" s="1"/>
  <c r="CN37" i="1"/>
  <c r="CT37" i="1"/>
  <c r="CZ37" i="1"/>
  <c r="X38" i="1"/>
  <c r="AA38" i="1"/>
  <c r="AP38" i="1"/>
  <c r="AV38" i="1"/>
  <c r="BB38" i="1"/>
  <c r="BH38" i="1"/>
  <c r="BN38" i="1"/>
  <c r="BT38" i="1"/>
  <c r="BZ38" i="1"/>
  <c r="CG38" i="1"/>
  <c r="CH38" i="1" s="1"/>
  <c r="CN38" i="1"/>
  <c r="CT38" i="1"/>
  <c r="CZ38" i="1"/>
  <c r="X39" i="1"/>
  <c r="AA39" i="1"/>
  <c r="AP39" i="1"/>
  <c r="AV39" i="1"/>
  <c r="BB39" i="1"/>
  <c r="BH39" i="1"/>
  <c r="BN39" i="1"/>
  <c r="BT39" i="1"/>
  <c r="BZ39" i="1"/>
  <c r="CG39" i="1"/>
  <c r="CH39" i="1" s="1"/>
  <c r="CN39" i="1"/>
  <c r="CT39" i="1"/>
  <c r="CZ39" i="1"/>
  <c r="X40" i="1"/>
  <c r="AA40" i="1"/>
  <c r="AP40" i="1"/>
  <c r="AV40" i="1"/>
  <c r="BB40" i="1"/>
  <c r="BH40" i="1"/>
  <c r="BN40" i="1"/>
  <c r="BT40" i="1"/>
  <c r="BZ40" i="1"/>
  <c r="CG40" i="1"/>
  <c r="CH40" i="1" s="1"/>
  <c r="CN40" i="1"/>
  <c r="CT40" i="1"/>
  <c r="CZ40" i="1"/>
  <c r="X41" i="1"/>
  <c r="AA41" i="1"/>
  <c r="AP41" i="1"/>
  <c r="AV41" i="1"/>
  <c r="BB41" i="1"/>
  <c r="BH41" i="1"/>
  <c r="BN41" i="1"/>
  <c r="BT41" i="1"/>
  <c r="BZ41" i="1"/>
  <c r="CG41" i="1"/>
  <c r="CH41" i="1" s="1"/>
  <c r="CN41" i="1"/>
  <c r="CT41" i="1"/>
  <c r="CZ41" i="1"/>
  <c r="X42" i="1"/>
  <c r="AA42" i="1"/>
  <c r="AP42" i="1"/>
  <c r="AV42" i="1"/>
  <c r="BB42" i="1"/>
  <c r="BH42" i="1"/>
  <c r="BN42" i="1"/>
  <c r="BT42" i="1"/>
  <c r="BZ42" i="1"/>
  <c r="CG42" i="1"/>
  <c r="CH42" i="1" s="1"/>
  <c r="CN42" i="1"/>
  <c r="CT42" i="1"/>
  <c r="CZ42" i="1"/>
  <c r="X43" i="1"/>
  <c r="AA43" i="1"/>
  <c r="AP43" i="1"/>
  <c r="AV43" i="1"/>
  <c r="BB43" i="1"/>
  <c r="BH43" i="1"/>
  <c r="BN43" i="1"/>
  <c r="BT43" i="1"/>
  <c r="BZ43" i="1"/>
  <c r="CG43" i="1"/>
  <c r="CH43" i="1" s="1"/>
  <c r="CN43" i="1"/>
  <c r="CT43" i="1"/>
  <c r="CZ43" i="1"/>
  <c r="X44" i="1"/>
  <c r="AA44" i="1"/>
  <c r="AP44" i="1"/>
  <c r="AV44" i="1"/>
  <c r="BB44" i="1"/>
  <c r="BH44" i="1"/>
  <c r="BN44" i="1"/>
  <c r="BT44" i="1"/>
  <c r="BZ44" i="1"/>
  <c r="CG44" i="1"/>
  <c r="CH44" i="1" s="1"/>
  <c r="CN44" i="1"/>
  <c r="CT44" i="1"/>
  <c r="CZ44" i="1"/>
  <c r="X45" i="1"/>
  <c r="AA45" i="1"/>
  <c r="AP45" i="1"/>
  <c r="AV45" i="1"/>
  <c r="BB45" i="1"/>
  <c r="BH45" i="1"/>
  <c r="BN45" i="1"/>
  <c r="BT45" i="1"/>
  <c r="BZ45" i="1"/>
  <c r="CG45" i="1"/>
  <c r="CH45" i="1" s="1"/>
  <c r="CN45" i="1"/>
  <c r="CT45" i="1"/>
  <c r="CZ45" i="1"/>
  <c r="X46" i="1"/>
  <c r="AA46" i="1"/>
  <c r="AP46" i="1"/>
  <c r="AV46" i="1"/>
  <c r="BB46" i="1"/>
  <c r="BH46" i="1"/>
  <c r="BN46" i="1"/>
  <c r="BT46" i="1"/>
  <c r="BZ46" i="1"/>
  <c r="CG46" i="1"/>
  <c r="CH46" i="1" s="1"/>
  <c r="CN46" i="1"/>
  <c r="CT46" i="1"/>
  <c r="CZ46" i="1"/>
  <c r="X47" i="1"/>
  <c r="AA47" i="1"/>
  <c r="AP47" i="1"/>
  <c r="AV47" i="1"/>
  <c r="BB47" i="1"/>
  <c r="BH47" i="1"/>
  <c r="BN47" i="1"/>
  <c r="BT47" i="1"/>
  <c r="BZ47" i="1"/>
  <c r="CG47" i="1"/>
  <c r="CH47" i="1" s="1"/>
  <c r="CN47" i="1"/>
  <c r="CT47" i="1"/>
  <c r="CZ47" i="1"/>
  <c r="X48" i="1"/>
  <c r="AA48" i="1"/>
  <c r="AP48" i="1"/>
  <c r="AV48" i="1"/>
  <c r="BB48" i="1"/>
  <c r="BH48" i="1"/>
  <c r="BN48" i="1"/>
  <c r="BT48" i="1"/>
  <c r="BZ48" i="1"/>
  <c r="CG48" i="1"/>
  <c r="CH48" i="1" s="1"/>
  <c r="CN48" i="1"/>
  <c r="CT48" i="1"/>
  <c r="CZ48" i="1"/>
  <c r="X49" i="1"/>
  <c r="AA49" i="1"/>
  <c r="AP49" i="1"/>
  <c r="AV49" i="1"/>
  <c r="BB49" i="1"/>
  <c r="BH49" i="1"/>
  <c r="BN49" i="1"/>
  <c r="X50" i="1"/>
  <c r="AA50" i="1"/>
  <c r="AP50" i="1"/>
  <c r="AV50" i="1"/>
  <c r="BB50" i="1"/>
  <c r="BH50" i="1"/>
  <c r="BN50" i="1"/>
  <c r="X51" i="1"/>
  <c r="AA51" i="1"/>
  <c r="AP51" i="1"/>
  <c r="AV51" i="1"/>
  <c r="BB51" i="1"/>
  <c r="BH51" i="1"/>
  <c r="BN51" i="1"/>
  <c r="X52" i="1"/>
  <c r="AA52" i="1"/>
  <c r="AP52" i="1"/>
  <c r="AV52" i="1"/>
  <c r="BB52" i="1"/>
  <c r="BH52" i="1"/>
  <c r="BN52" i="1"/>
  <c r="X53" i="1"/>
  <c r="AA53" i="1"/>
  <c r="AP53" i="1"/>
  <c r="AV53" i="1"/>
  <c r="BB53" i="1"/>
  <c r="BH53" i="1"/>
  <c r="BN53" i="1"/>
  <c r="X54" i="1"/>
  <c r="AA54" i="1"/>
  <c r="AP54" i="1"/>
  <c r="AV54" i="1"/>
  <c r="BB54" i="1"/>
  <c r="BH54" i="1"/>
  <c r="BN54" i="1"/>
  <c r="X55" i="1"/>
  <c r="AA55" i="1"/>
  <c r="AP55" i="1"/>
  <c r="AV55" i="1"/>
  <c r="BB55" i="1"/>
  <c r="BH55" i="1"/>
  <c r="BN55" i="1"/>
  <c r="X56" i="1"/>
  <c r="AA56" i="1"/>
  <c r="AP56" i="1"/>
  <c r="AV56" i="1"/>
  <c r="BB56" i="1"/>
  <c r="BH56" i="1"/>
  <c r="BN56" i="1"/>
  <c r="X57" i="1"/>
  <c r="AA57" i="1"/>
  <c r="AP57" i="1"/>
  <c r="AV57" i="1"/>
  <c r="BB57" i="1"/>
  <c r="BH57" i="1"/>
  <c r="X58" i="1"/>
  <c r="AA58" i="1"/>
  <c r="AP58" i="1"/>
  <c r="AV58" i="1"/>
  <c r="BB58" i="1"/>
  <c r="BH58" i="1"/>
  <c r="X59" i="1"/>
  <c r="AA59" i="1"/>
  <c r="AP59" i="1"/>
  <c r="AV59" i="1"/>
  <c r="BB59" i="1"/>
  <c r="BH59" i="1"/>
  <c r="X60" i="1"/>
  <c r="AA60" i="1"/>
  <c r="AP60" i="1"/>
  <c r="AV60" i="1"/>
  <c r="BB60" i="1"/>
  <c r="BH60" i="1"/>
  <c r="X61" i="1"/>
  <c r="AA61" i="1"/>
  <c r="AP61" i="1"/>
  <c r="AV61" i="1"/>
  <c r="BB61" i="1"/>
  <c r="X62" i="1"/>
  <c r="AA62" i="1"/>
  <c r="AP62" i="1"/>
  <c r="AV62" i="1"/>
  <c r="BB62" i="1"/>
  <c r="X63" i="1"/>
  <c r="AA63" i="1"/>
  <c r="AP63" i="1"/>
  <c r="AV63" i="1"/>
  <c r="BB63" i="1"/>
  <c r="X64" i="1"/>
  <c r="AA64" i="1"/>
  <c r="AP64" i="1"/>
  <c r="CA14" i="1" l="1"/>
  <c r="BO12" i="1"/>
  <c r="AQ18" i="1"/>
  <c r="AB8" i="1"/>
  <c r="BI8" i="1"/>
  <c r="AW50" i="1"/>
  <c r="AW28" i="1"/>
  <c r="BI56" i="1"/>
  <c r="CU34" i="1"/>
  <c r="AB27" i="1"/>
  <c r="AB63" i="1"/>
  <c r="AQ56" i="1"/>
  <c r="BO40" i="1"/>
  <c r="CI18" i="1"/>
  <c r="BI18" i="1"/>
  <c r="CA12" i="1"/>
  <c r="BC46" i="1"/>
  <c r="CO44" i="1"/>
  <c r="CU36" i="1"/>
  <c r="CO34" i="1"/>
  <c r="CO16" i="1"/>
  <c r="CU14" i="1"/>
  <c r="CO46" i="1"/>
  <c r="CU46" i="1"/>
  <c r="CO22" i="1"/>
  <c r="BI16" i="1"/>
  <c r="BC14" i="1"/>
  <c r="DA46" i="1"/>
  <c r="CI24" i="1"/>
  <c r="BC40" i="1"/>
  <c r="BI38" i="1"/>
  <c r="CI32" i="1"/>
  <c r="BI24" i="1"/>
  <c r="DA18" i="1"/>
  <c r="CA16" i="1"/>
  <c r="CO14" i="1"/>
  <c r="AB16" i="1"/>
  <c r="DA14" i="1"/>
  <c r="AB10" i="1"/>
  <c r="AB64" i="1"/>
  <c r="AB57" i="1"/>
  <c r="AB58" i="1"/>
  <c r="AB56" i="1"/>
  <c r="AB55" i="1"/>
  <c r="CU42" i="1"/>
  <c r="BO34" i="1"/>
  <c r="AQ34" i="1"/>
  <c r="AW62" i="1"/>
  <c r="BU48" i="1"/>
  <c r="AB47" i="1"/>
  <c r="AQ44" i="1"/>
  <c r="AB33" i="1"/>
  <c r="DA32" i="1"/>
  <c r="BU32" i="1"/>
  <c r="AW32" i="1"/>
  <c r="BU12" i="1"/>
  <c r="CO12" i="1"/>
  <c r="AQ48" i="1"/>
  <c r="BC54" i="1"/>
  <c r="BI50" i="1"/>
  <c r="BU34" i="1"/>
  <c r="AW34" i="1"/>
  <c r="CA30" i="1"/>
  <c r="CA40" i="1"/>
  <c r="AW24" i="1"/>
  <c r="CU20" i="1"/>
  <c r="BO18" i="1"/>
  <c r="AB54" i="1"/>
  <c r="AW54" i="1"/>
  <c r="AB52" i="1"/>
  <c r="BC50" i="1"/>
  <c r="CI46" i="1"/>
  <c r="BI46" i="1"/>
  <c r="AB41" i="1"/>
  <c r="BO32" i="1"/>
  <c r="BO28" i="1"/>
  <c r="AQ28" i="1"/>
  <c r="BO26" i="1"/>
  <c r="BC62" i="1"/>
  <c r="AQ62" i="1"/>
  <c r="BO54" i="1"/>
  <c r="CO38" i="1"/>
  <c r="BU38" i="1"/>
  <c r="CO36" i="1"/>
  <c r="BU36" i="1"/>
  <c r="AW36" i="1"/>
  <c r="BI32" i="1"/>
  <c r="CI28" i="1"/>
  <c r="CA20" i="1"/>
  <c r="AB19" i="1"/>
  <c r="AQ64" i="1"/>
  <c r="AB59" i="1"/>
  <c r="CO48" i="1"/>
  <c r="BO48" i="1"/>
  <c r="CA48" i="1"/>
  <c r="BC48" i="1"/>
  <c r="BU42" i="1"/>
  <c r="AW42" i="1"/>
  <c r="CI38" i="1"/>
  <c r="CU38" i="1"/>
  <c r="CA36" i="1"/>
  <c r="BC36" i="1"/>
  <c r="AQ36" i="1"/>
  <c r="AB31" i="1"/>
  <c r="AB24" i="1"/>
  <c r="CA22" i="1"/>
  <c r="BC22" i="1"/>
  <c r="AW22" i="1"/>
  <c r="CO20" i="1"/>
  <c r="BU14" i="1"/>
  <c r="CA10" i="1"/>
  <c r="CI34" i="1"/>
  <c r="BI58" i="1"/>
  <c r="AQ54" i="1"/>
  <c r="BO52" i="1"/>
  <c r="BO44" i="1"/>
  <c r="BI36" i="1"/>
  <c r="DA24" i="1"/>
  <c r="AB62" i="1"/>
  <c r="BC52" i="1"/>
  <c r="BO50" i="1"/>
  <c r="CI42" i="1"/>
  <c r="DA38" i="1"/>
  <c r="DA22" i="1"/>
  <c r="BO22" i="1"/>
  <c r="AW14" i="1"/>
  <c r="BI34" i="1"/>
  <c r="BO14" i="1"/>
  <c r="AW56" i="1"/>
  <c r="BU44" i="1"/>
  <c r="CA42" i="1"/>
  <c r="AB40" i="1"/>
  <c r="CA34" i="1"/>
  <c r="BC30" i="1"/>
  <c r="DA28" i="1"/>
  <c r="DA26" i="1"/>
  <c r="AB7" i="1"/>
  <c r="BI44" i="1"/>
  <c r="BU30" i="1"/>
  <c r="DA30" i="1"/>
  <c r="CA28" i="1"/>
  <c r="BI26" i="1"/>
  <c r="BI22" i="1"/>
  <c r="BC20" i="1"/>
  <c r="CI20" i="1"/>
  <c r="BO20" i="1"/>
  <c r="AQ20" i="1"/>
  <c r="CA18" i="1"/>
  <c r="CO10" i="1"/>
  <c r="BO10" i="1"/>
  <c r="AQ10" i="1"/>
  <c r="DA8" i="1"/>
  <c r="CO8" i="1"/>
  <c r="BU8" i="1"/>
  <c r="AB60" i="1"/>
  <c r="AQ60" i="1"/>
  <c r="CU44" i="1"/>
  <c r="CA44" i="1"/>
  <c r="BO42" i="1"/>
  <c r="AQ42" i="1"/>
  <c r="CU40" i="1"/>
  <c r="BI40" i="1"/>
  <c r="AB39" i="1"/>
  <c r="AB38" i="1"/>
  <c r="AB37" i="1"/>
  <c r="CO32" i="1"/>
  <c r="CU30" i="1"/>
  <c r="AB28" i="1"/>
  <c r="BU26" i="1"/>
  <c r="AW26" i="1"/>
  <c r="AB18" i="1"/>
  <c r="BU18" i="1"/>
  <c r="AW18" i="1"/>
  <c r="DA16" i="1"/>
  <c r="CU12" i="1"/>
  <c r="BC10" i="1"/>
  <c r="CI10" i="1"/>
  <c r="BI10" i="1"/>
  <c r="AB9" i="1"/>
  <c r="BO8" i="1"/>
  <c r="BC58" i="1"/>
  <c r="BI54" i="1"/>
  <c r="AW52" i="1"/>
  <c r="CI40" i="1"/>
  <c r="AW58" i="1"/>
  <c r="AQ52" i="1"/>
  <c r="BC44" i="1"/>
  <c r="AB42" i="1"/>
  <c r="AW38" i="1"/>
  <c r="AB34" i="1"/>
  <c r="BC34" i="1"/>
  <c r="AB20" i="1"/>
  <c r="CU8" i="1"/>
  <c r="CI8" i="1"/>
  <c r="AW60" i="1"/>
  <c r="BI60" i="1"/>
  <c r="AB53" i="1"/>
  <c r="CI48" i="1"/>
  <c r="AB48" i="1"/>
  <c r="CA46" i="1"/>
  <c r="AB45" i="1"/>
  <c r="BO36" i="1"/>
  <c r="BI30" i="1"/>
  <c r="BC28" i="1"/>
  <c r="CO24" i="1"/>
  <c r="BU24" i="1"/>
  <c r="BU20" i="1"/>
  <c r="AW20" i="1"/>
  <c r="DA20" i="1"/>
  <c r="AQ50" i="1"/>
  <c r="AW30" i="1"/>
  <c r="DA10" i="1"/>
  <c r="CI22" i="1"/>
  <c r="AQ14" i="1"/>
  <c r="BI12" i="1"/>
  <c r="CU10" i="1"/>
  <c r="AB61" i="1"/>
  <c r="BC60" i="1"/>
  <c r="BO56" i="1"/>
  <c r="BC56" i="1"/>
  <c r="AB50" i="1"/>
  <c r="AB49" i="1"/>
  <c r="DA48" i="1"/>
  <c r="AB46" i="1"/>
  <c r="AW46" i="1"/>
  <c r="CO42" i="1"/>
  <c r="DA40" i="1"/>
  <c r="AQ40" i="1"/>
  <c r="CA32" i="1"/>
  <c r="BC32" i="1"/>
  <c r="AB26" i="1"/>
  <c r="CU24" i="1"/>
  <c r="CU22" i="1"/>
  <c r="BU22" i="1"/>
  <c r="BC18" i="1"/>
  <c r="AB17" i="1"/>
  <c r="CU16" i="1"/>
  <c r="DA12" i="1"/>
  <c r="BU46" i="1"/>
  <c r="DA44" i="1"/>
  <c r="AW44" i="1"/>
  <c r="DA42" i="1"/>
  <c r="BI42" i="1"/>
  <c r="BO38" i="1"/>
  <c r="DA34" i="1"/>
  <c r="CU32" i="1"/>
  <c r="AB32" i="1"/>
  <c r="AB29" i="1"/>
  <c r="BI20" i="1"/>
  <c r="CI16" i="1"/>
  <c r="BC16" i="1"/>
  <c r="AB11" i="1"/>
  <c r="CU48" i="1"/>
  <c r="BC42" i="1"/>
  <c r="BU40" i="1"/>
  <c r="AW40" i="1"/>
  <c r="AB30" i="1"/>
  <c r="BO30" i="1"/>
  <c r="AQ30" i="1"/>
  <c r="CO28" i="1"/>
  <c r="BU28" i="1"/>
  <c r="AQ26" i="1"/>
  <c r="CI26" i="1"/>
  <c r="AB25" i="1"/>
  <c r="CA24" i="1"/>
  <c r="BC24" i="1"/>
  <c r="AB23" i="1"/>
  <c r="AB22" i="1"/>
  <c r="AQ22" i="1"/>
  <c r="BU16" i="1"/>
  <c r="AW16" i="1"/>
  <c r="AW12" i="1"/>
  <c r="AB12" i="1"/>
  <c r="AQ12" i="1"/>
  <c r="BU10" i="1"/>
  <c r="AW10" i="1"/>
  <c r="CI44" i="1"/>
  <c r="CI30" i="1"/>
  <c r="AB51" i="1"/>
  <c r="CO40" i="1"/>
  <c r="AQ38" i="1"/>
  <c r="AB15" i="1"/>
  <c r="CI12" i="1"/>
  <c r="AW8" i="1"/>
  <c r="AQ58" i="1"/>
  <c r="BO46" i="1"/>
  <c r="AQ46" i="1"/>
  <c r="AB43" i="1"/>
  <c r="AB36" i="1"/>
  <c r="CI36" i="1"/>
  <c r="CU28" i="1"/>
  <c r="CI14" i="1"/>
  <c r="BI14" i="1"/>
  <c r="AQ8" i="1"/>
  <c r="BI52" i="1"/>
  <c r="BI48" i="1"/>
  <c r="AB44" i="1"/>
  <c r="CA38" i="1"/>
  <c r="BC38" i="1"/>
  <c r="DA36" i="1"/>
  <c r="AQ32" i="1"/>
  <c r="CO30" i="1"/>
  <c r="CA26" i="1"/>
  <c r="BC26" i="1"/>
  <c r="BC12" i="1"/>
  <c r="AW48" i="1"/>
  <c r="AB35" i="1"/>
  <c r="CU18" i="1"/>
  <c r="CO18" i="1"/>
  <c r="BO16" i="1"/>
  <c r="AQ16" i="1"/>
  <c r="AB13" i="1"/>
  <c r="BI28" i="1"/>
  <c r="CU26" i="1"/>
  <c r="CO26" i="1"/>
  <c r="BO24" i="1"/>
  <c r="AQ24" i="1"/>
  <c r="AB21" i="1"/>
  <c r="AB14" i="1"/>
  <c r="CA8" i="1"/>
  <c r="BC8" i="1"/>
  <c r="J26" i="25"/>
  <c r="J25" i="25"/>
  <c r="J20" i="25"/>
  <c r="J10" i="25"/>
  <c r="J27" i="25"/>
  <c r="J24" i="25"/>
  <c r="J23" i="25"/>
  <c r="J22" i="25"/>
  <c r="J21" i="25"/>
  <c r="J19" i="25"/>
  <c r="J18" i="25"/>
  <c r="J17" i="25"/>
  <c r="J16" i="25"/>
  <c r="J15" i="25"/>
  <c r="J14" i="25"/>
  <c r="J13" i="25"/>
  <c r="J12" i="25"/>
  <c r="J11" i="25"/>
  <c r="J9" i="25"/>
  <c r="J8" i="25"/>
  <c r="J11" i="9"/>
  <c r="AC28" i="1" l="1"/>
  <c r="AC8" i="1"/>
  <c r="AC30" i="1"/>
  <c r="AC58" i="1"/>
  <c r="AE56" i="1"/>
  <c r="AE52" i="1"/>
  <c r="AC64" i="1"/>
  <c r="AE58" i="1"/>
  <c r="AE16" i="1"/>
  <c r="AC12" i="1"/>
  <c r="AE64" i="1"/>
  <c r="AE50" i="1"/>
  <c r="AE48" i="1"/>
  <c r="AC60" i="1"/>
  <c r="AE60" i="1"/>
  <c r="AE62" i="1"/>
  <c r="AE54" i="1"/>
  <c r="AE42" i="1"/>
  <c r="AE28" i="1"/>
  <c r="AE20" i="1"/>
  <c r="AE10" i="1"/>
  <c r="AC54" i="1"/>
  <c r="AC10" i="1"/>
  <c r="AC40" i="1"/>
  <c r="AC56" i="1"/>
  <c r="AC46" i="1"/>
  <c r="AE26" i="1"/>
  <c r="AC48" i="1"/>
  <c r="AC20" i="1"/>
  <c r="AC18" i="1"/>
  <c r="AC24" i="1"/>
  <c r="AC62" i="1"/>
  <c r="AC34" i="1"/>
  <c r="AC38" i="1"/>
  <c r="AE38" i="1"/>
  <c r="AE12" i="1"/>
  <c r="AC16" i="1"/>
  <c r="AC32" i="1"/>
  <c r="AE18" i="1"/>
  <c r="AE30" i="1"/>
  <c r="AE34" i="1"/>
  <c r="AC26" i="1"/>
  <c r="AE8" i="1"/>
  <c r="AC42" i="1"/>
  <c r="AC22" i="1"/>
  <c r="AE40" i="1"/>
  <c r="AE32" i="1"/>
  <c r="AE24" i="1"/>
  <c r="AC50" i="1"/>
  <c r="AE46" i="1"/>
  <c r="AE14" i="1"/>
  <c r="AC14" i="1"/>
  <c r="AC44" i="1"/>
  <c r="AE44" i="1"/>
  <c r="AE36" i="1"/>
  <c r="AC36" i="1"/>
  <c r="AC52" i="1"/>
  <c r="AE22" i="1"/>
  <c r="AH5" i="9" l="1"/>
  <c r="AE5" i="9"/>
  <c r="A13" i="30" l="1"/>
  <c r="N17" i="29"/>
  <c r="N19" i="29" l="1"/>
  <c r="N21" i="29" s="1"/>
  <c r="N23" i="29" s="1"/>
  <c r="N25" i="29" s="1"/>
  <c r="N27" i="29" s="1"/>
  <c r="N29" i="29" s="1"/>
  <c r="N31" i="29" s="1"/>
  <c r="N33" i="29" s="1"/>
  <c r="N35" i="29" s="1"/>
  <c r="N37" i="29" s="1"/>
  <c r="N39" i="29" s="1"/>
  <c r="N41" i="29" s="1"/>
  <c r="N43" i="29" s="1"/>
  <c r="N45" i="29" s="1"/>
  <c r="N47" i="29" s="1"/>
  <c r="N49" i="29" s="1"/>
  <c r="N51" i="29" s="1"/>
  <c r="N53" i="29" s="1"/>
  <c r="N55" i="29" s="1"/>
  <c r="AE5" i="26"/>
  <c r="AH5" i="26"/>
  <c r="AK5" i="9"/>
  <c r="AN5" i="9"/>
  <c r="X5" i="9"/>
  <c r="AA5" i="9"/>
  <c r="AE5" i="23"/>
  <c r="AH5" i="23"/>
  <c r="AK5" i="23"/>
  <c r="AN5" i="23"/>
  <c r="AQ5" i="23"/>
  <c r="AT5" i="23"/>
  <c r="X5" i="23"/>
  <c r="AA5" i="23"/>
  <c r="AI5" i="23"/>
  <c r="AO5" i="23"/>
  <c r="AU5" i="23"/>
  <c r="AJ5" i="23"/>
  <c r="AV5" i="23"/>
  <c r="AE5" i="22"/>
  <c r="AH5" i="22"/>
  <c r="X5" i="22"/>
  <c r="AA5" i="22"/>
  <c r="AI5" i="22"/>
  <c r="AE5" i="21"/>
  <c r="AH5" i="21"/>
  <c r="X5" i="21"/>
  <c r="AA5" i="21"/>
  <c r="AE5" i="20"/>
  <c r="AH5" i="20"/>
  <c r="X5" i="20"/>
  <c r="AA5" i="20"/>
  <c r="AI5" i="20"/>
  <c r="AE5" i="19"/>
  <c r="AH5" i="19"/>
  <c r="X5" i="19"/>
  <c r="AA5" i="19"/>
  <c r="AI5" i="19"/>
  <c r="AE5" i="18"/>
  <c r="AH5" i="18"/>
  <c r="AK5" i="18"/>
  <c r="AN5" i="18"/>
  <c r="AQ5" i="18"/>
  <c r="AT5" i="18"/>
  <c r="AO5" i="18"/>
  <c r="AP5" i="18"/>
  <c r="AE5" i="12"/>
  <c r="AH5" i="12"/>
  <c r="X5" i="12"/>
  <c r="AA5" i="12"/>
  <c r="AI5" i="12"/>
  <c r="AE5" i="11"/>
  <c r="AH5" i="11"/>
  <c r="AK5" i="11"/>
  <c r="AN5" i="11"/>
  <c r="X5" i="11"/>
  <c r="AA5" i="11"/>
  <c r="AP5" i="11"/>
  <c r="AI5" i="11"/>
  <c r="AE5" i="10"/>
  <c r="AH5" i="10"/>
  <c r="AK5" i="10"/>
  <c r="AN5" i="10"/>
  <c r="X5" i="10"/>
  <c r="AA5" i="10"/>
  <c r="AI5" i="10"/>
  <c r="AO5" i="10"/>
  <c r="AJ5" i="10"/>
  <c r="AP5" i="10"/>
  <c r="AE5" i="17"/>
  <c r="AH5" i="17"/>
  <c r="X5" i="17"/>
  <c r="AA5" i="17"/>
  <c r="AI5" i="17"/>
  <c r="AJ5" i="26" l="1"/>
  <c r="AA5" i="26"/>
  <c r="X5" i="26"/>
  <c r="AI5" i="26"/>
  <c r="AO5" i="9"/>
  <c r="AI5" i="9"/>
  <c r="AC5" i="18"/>
  <c r="AI5" i="18"/>
  <c r="AA5" i="18"/>
  <c r="X5" i="18"/>
  <c r="AP5" i="9"/>
  <c r="AB5" i="23"/>
  <c r="AP5" i="23"/>
  <c r="AC5" i="22"/>
  <c r="AB5" i="22"/>
  <c r="AJ5" i="22"/>
  <c r="AJ5" i="21"/>
  <c r="AB5" i="21"/>
  <c r="AI5" i="21"/>
  <c r="AJ5" i="20"/>
  <c r="AB5" i="20"/>
  <c r="AB5" i="19"/>
  <c r="AJ5" i="19"/>
  <c r="AU5" i="18"/>
  <c r="AJ5" i="12"/>
  <c r="AC5" i="11"/>
  <c r="AO5" i="11"/>
  <c r="AJ5" i="11"/>
  <c r="AB5" i="10"/>
  <c r="AJ5" i="17"/>
  <c r="AB5" i="17"/>
  <c r="AB5" i="18" l="1"/>
  <c r="AC5" i="9"/>
  <c r="AB5" i="9"/>
  <c r="AJ5" i="9"/>
  <c r="AJ5" i="18"/>
  <c r="AB5" i="26"/>
  <c r="AC5" i="26"/>
  <c r="AC5" i="23"/>
  <c r="AC5" i="21"/>
  <c r="AV5" i="18"/>
  <c r="AB5" i="12"/>
  <c r="AC5" i="12"/>
  <c r="AB5" i="11"/>
  <c r="AC5" i="10"/>
  <c r="AC5" i="17"/>
  <c r="X5" i="16" l="1"/>
  <c r="AA5" i="16"/>
  <c r="AC5" i="16"/>
  <c r="X5" i="15"/>
  <c r="AA5" i="15"/>
  <c r="AB5" i="15"/>
  <c r="X5" i="14"/>
  <c r="AA5" i="14"/>
  <c r="AB5" i="14"/>
  <c r="AC5" i="14"/>
  <c r="X5" i="7"/>
  <c r="AA5" i="7"/>
  <c r="AB5" i="7"/>
  <c r="BS5" i="4"/>
  <c r="BM5" i="4"/>
  <c r="AU5" i="4"/>
  <c r="BR5" i="4"/>
  <c r="BO5" i="4"/>
  <c r="BL5" i="4"/>
  <c r="BI5" i="4"/>
  <c r="BF5" i="4"/>
  <c r="BC5" i="4"/>
  <c r="AW5" i="4"/>
  <c r="AT5" i="4"/>
  <c r="AQ5" i="4"/>
  <c r="AN5" i="4"/>
  <c r="AK5" i="4"/>
  <c r="AH5" i="4"/>
  <c r="AE5" i="4"/>
  <c r="AE5" i="3"/>
  <c r="AH5" i="3"/>
  <c r="AK5" i="3"/>
  <c r="AN5" i="3"/>
  <c r="AQ5" i="3"/>
  <c r="AT5" i="3"/>
  <c r="X8" i="2"/>
  <c r="AA8" i="2"/>
  <c r="AI8" i="2"/>
  <c r="AO8" i="2"/>
  <c r="AU8" i="2"/>
  <c r="BA8" i="2"/>
  <c r="BG8" i="2"/>
  <c r="BM8" i="2"/>
  <c r="BS8" i="2"/>
  <c r="BY8" i="2"/>
  <c r="X9" i="2"/>
  <c r="AA9" i="2"/>
  <c r="AI9" i="2"/>
  <c r="AO9" i="2"/>
  <c r="AU9" i="2"/>
  <c r="BA9" i="2"/>
  <c r="BG9" i="2"/>
  <c r="BM9" i="2"/>
  <c r="BS9" i="2"/>
  <c r="BY9" i="2"/>
  <c r="X10" i="2"/>
  <c r="AA10" i="2"/>
  <c r="AI10" i="2"/>
  <c r="AO10" i="2"/>
  <c r="AU10" i="2"/>
  <c r="BA10" i="2"/>
  <c r="BG10" i="2"/>
  <c r="BM10" i="2"/>
  <c r="BS10" i="2"/>
  <c r="BY10" i="2"/>
  <c r="X11" i="2"/>
  <c r="AA11" i="2"/>
  <c r="AI11" i="2"/>
  <c r="AO11" i="2"/>
  <c r="AU11" i="2"/>
  <c r="BA11" i="2"/>
  <c r="BG11" i="2"/>
  <c r="BM11" i="2"/>
  <c r="BS11" i="2"/>
  <c r="BY11" i="2"/>
  <c r="X12" i="2"/>
  <c r="AA12" i="2"/>
  <c r="AI12" i="2"/>
  <c r="AO12" i="2"/>
  <c r="AU12" i="2"/>
  <c r="BA12" i="2"/>
  <c r="BG12" i="2"/>
  <c r="BM12" i="2"/>
  <c r="BS12" i="2"/>
  <c r="BY12" i="2"/>
  <c r="X13" i="2"/>
  <c r="AA13" i="2"/>
  <c r="AI13" i="2"/>
  <c r="AO13" i="2"/>
  <c r="AU13" i="2"/>
  <c r="BA13" i="2"/>
  <c r="BG13" i="2"/>
  <c r="BM13" i="2"/>
  <c r="BS13" i="2"/>
  <c r="BY13" i="2"/>
  <c r="X14" i="2"/>
  <c r="AA14" i="2"/>
  <c r="AI14" i="2"/>
  <c r="AO14" i="2"/>
  <c r="AU14" i="2"/>
  <c r="BA14" i="2"/>
  <c r="BG14" i="2"/>
  <c r="BM14" i="2"/>
  <c r="BS14" i="2"/>
  <c r="BY14" i="2"/>
  <c r="X15" i="2"/>
  <c r="AA15" i="2"/>
  <c r="AI15" i="2"/>
  <c r="AO15" i="2"/>
  <c r="AU15" i="2"/>
  <c r="BA15" i="2"/>
  <c r="BG15" i="2"/>
  <c r="BM15" i="2"/>
  <c r="BS15" i="2"/>
  <c r="BY15" i="2"/>
  <c r="X16" i="2"/>
  <c r="AA16" i="2"/>
  <c r="AI16" i="2"/>
  <c r="AO16" i="2"/>
  <c r="AU16" i="2"/>
  <c r="BA16" i="2"/>
  <c r="BG16" i="2"/>
  <c r="BM16" i="2"/>
  <c r="BS16" i="2"/>
  <c r="BY16" i="2"/>
  <c r="X17" i="2"/>
  <c r="AA17" i="2"/>
  <c r="AI17" i="2"/>
  <c r="AO17" i="2"/>
  <c r="AU17" i="2"/>
  <c r="BA17" i="2"/>
  <c r="BG17" i="2"/>
  <c r="BM17" i="2"/>
  <c r="BS17" i="2"/>
  <c r="BY17" i="2"/>
  <c r="X18" i="2"/>
  <c r="AA18" i="2"/>
  <c r="AI18" i="2"/>
  <c r="AO18" i="2"/>
  <c r="AU18" i="2"/>
  <c r="BA18" i="2"/>
  <c r="BG18" i="2"/>
  <c r="BM18" i="2"/>
  <c r="BS18" i="2"/>
  <c r="BY18" i="2"/>
  <c r="X19" i="2"/>
  <c r="AA19" i="2"/>
  <c r="AI19" i="2"/>
  <c r="AO19" i="2"/>
  <c r="AU19" i="2"/>
  <c r="BA19" i="2"/>
  <c r="BG19" i="2"/>
  <c r="BM19" i="2"/>
  <c r="BS19" i="2"/>
  <c r="BY19" i="2"/>
  <c r="X20" i="2"/>
  <c r="AA20" i="2"/>
  <c r="AI20" i="2"/>
  <c r="AO20" i="2"/>
  <c r="AU20" i="2"/>
  <c r="BA20" i="2"/>
  <c r="BG20" i="2"/>
  <c r="BM20" i="2"/>
  <c r="BS20" i="2"/>
  <c r="BY20" i="2"/>
  <c r="X21" i="2"/>
  <c r="AA21" i="2"/>
  <c r="AI21" i="2"/>
  <c r="AO21" i="2"/>
  <c r="AU21" i="2"/>
  <c r="BA21" i="2"/>
  <c r="BG21" i="2"/>
  <c r="BM21" i="2"/>
  <c r="BS21" i="2"/>
  <c r="BY21" i="2"/>
  <c r="X22" i="2"/>
  <c r="AA22" i="2"/>
  <c r="AI22" i="2"/>
  <c r="AO22" i="2"/>
  <c r="AU22" i="2"/>
  <c r="BA22" i="2"/>
  <c r="BG22" i="2"/>
  <c r="BM22" i="2"/>
  <c r="BS22" i="2"/>
  <c r="BY22" i="2"/>
  <c r="X23" i="2"/>
  <c r="AA23" i="2"/>
  <c r="AI23" i="2"/>
  <c r="AO23" i="2"/>
  <c r="AU23" i="2"/>
  <c r="BA23" i="2"/>
  <c r="BG23" i="2"/>
  <c r="BM23" i="2"/>
  <c r="BS23" i="2"/>
  <c r="BY23" i="2"/>
  <c r="X24" i="2"/>
  <c r="AA24" i="2"/>
  <c r="AI24" i="2"/>
  <c r="AO24" i="2"/>
  <c r="AU24" i="2"/>
  <c r="BA24" i="2"/>
  <c r="BG24" i="2"/>
  <c r="BM24" i="2"/>
  <c r="BS24" i="2"/>
  <c r="BY24" i="2"/>
  <c r="X25" i="2"/>
  <c r="AA25" i="2"/>
  <c r="AI25" i="2"/>
  <c r="AO25" i="2"/>
  <c r="AU25" i="2"/>
  <c r="BA25" i="2"/>
  <c r="BG25" i="2"/>
  <c r="BM25" i="2"/>
  <c r="BS25" i="2"/>
  <c r="BY25" i="2"/>
  <c r="BZ26" i="2" s="1"/>
  <c r="X26" i="2"/>
  <c r="AA26" i="2"/>
  <c r="AI26" i="2"/>
  <c r="AO26" i="2"/>
  <c r="AU26" i="2"/>
  <c r="BA26" i="2"/>
  <c r="BG26" i="2"/>
  <c r="BM26" i="2"/>
  <c r="BS26" i="2"/>
  <c r="BY26" i="2"/>
  <c r="X27" i="2"/>
  <c r="AA27" i="2"/>
  <c r="AI27" i="2"/>
  <c r="AO27" i="2"/>
  <c r="AU27" i="2"/>
  <c r="BA27" i="2"/>
  <c r="BG27" i="2"/>
  <c r="BM27" i="2"/>
  <c r="BS27" i="2"/>
  <c r="BY27" i="2"/>
  <c r="X28" i="2"/>
  <c r="AA28" i="2"/>
  <c r="AI28" i="2"/>
  <c r="AO28" i="2"/>
  <c r="AU28" i="2"/>
  <c r="BA28" i="2"/>
  <c r="BG28" i="2"/>
  <c r="BM28" i="2"/>
  <c r="BN28" i="2" s="1"/>
  <c r="BS28" i="2"/>
  <c r="BY28" i="2"/>
  <c r="X29" i="2"/>
  <c r="AA29" i="2"/>
  <c r="AI29" i="2"/>
  <c r="AO29" i="2"/>
  <c r="AU29" i="2"/>
  <c r="BA29" i="2"/>
  <c r="BG29" i="2"/>
  <c r="BM29" i="2"/>
  <c r="BS29" i="2"/>
  <c r="BY29" i="2"/>
  <c r="X30" i="2"/>
  <c r="AA30" i="2"/>
  <c r="AI30" i="2"/>
  <c r="AO30" i="2"/>
  <c r="AU30" i="2"/>
  <c r="BA30" i="2"/>
  <c r="BG30" i="2"/>
  <c r="BM30" i="2"/>
  <c r="BS30" i="2"/>
  <c r="BY30" i="2"/>
  <c r="X31" i="2"/>
  <c r="AA31" i="2"/>
  <c r="AI31" i="2"/>
  <c r="AO31" i="2"/>
  <c r="AU31" i="2"/>
  <c r="BA31" i="2"/>
  <c r="BG31" i="2"/>
  <c r="BM31" i="2"/>
  <c r="BS31" i="2"/>
  <c r="BY31" i="2"/>
  <c r="BZ32" i="2" s="1"/>
  <c r="X32" i="2"/>
  <c r="AA32" i="2"/>
  <c r="AI32" i="2"/>
  <c r="AO32" i="2"/>
  <c r="AU32" i="2"/>
  <c r="BA32" i="2"/>
  <c r="BG32" i="2"/>
  <c r="BM32" i="2"/>
  <c r="BS32" i="2"/>
  <c r="BY32" i="2"/>
  <c r="X33" i="2"/>
  <c r="AA33" i="2"/>
  <c r="AI33" i="2"/>
  <c r="AO33" i="2"/>
  <c r="AU33" i="2"/>
  <c r="BA33" i="2"/>
  <c r="BG33" i="2"/>
  <c r="BM33" i="2"/>
  <c r="BS33" i="2"/>
  <c r="BY33" i="2"/>
  <c r="X34" i="2"/>
  <c r="AA34" i="2"/>
  <c r="AI34" i="2"/>
  <c r="AO34" i="2"/>
  <c r="AU34" i="2"/>
  <c r="BA34" i="2"/>
  <c r="BG34" i="2"/>
  <c r="BM34" i="2"/>
  <c r="BN34" i="2" s="1"/>
  <c r="BS34" i="2"/>
  <c r="BY34" i="2"/>
  <c r="X35" i="2"/>
  <c r="AA35" i="2"/>
  <c r="AI35" i="2"/>
  <c r="AO35" i="2"/>
  <c r="AU35" i="2"/>
  <c r="BA35" i="2"/>
  <c r="BG35" i="2"/>
  <c r="BM35" i="2"/>
  <c r="BS35" i="2"/>
  <c r="BY35" i="2"/>
  <c r="X36" i="2"/>
  <c r="AA36" i="2"/>
  <c r="AI36" i="2"/>
  <c r="AO36" i="2"/>
  <c r="AU36" i="2"/>
  <c r="BA36" i="2"/>
  <c r="BG36" i="2"/>
  <c r="BM36" i="2"/>
  <c r="BS36" i="2"/>
  <c r="BY36" i="2"/>
  <c r="X37" i="2"/>
  <c r="AA37" i="2"/>
  <c r="AI37" i="2"/>
  <c r="AO37" i="2"/>
  <c r="AU37" i="2"/>
  <c r="BA37" i="2"/>
  <c r="BG37" i="2"/>
  <c r="BM37" i="2"/>
  <c r="BS37" i="2"/>
  <c r="BY37" i="2"/>
  <c r="BZ38" i="2" s="1"/>
  <c r="X38" i="2"/>
  <c r="AA38" i="2"/>
  <c r="AI38" i="2"/>
  <c r="AO38" i="2"/>
  <c r="AU38" i="2"/>
  <c r="BA38" i="2"/>
  <c r="BG38" i="2"/>
  <c r="BM38" i="2"/>
  <c r="BS38" i="2"/>
  <c r="BY38" i="2"/>
  <c r="X39" i="2"/>
  <c r="AA39" i="2"/>
  <c r="AI39" i="2"/>
  <c r="AO39" i="2"/>
  <c r="AU39" i="2"/>
  <c r="BA39" i="2"/>
  <c r="BG39" i="2"/>
  <c r="BM39" i="2"/>
  <c r="BS39" i="2"/>
  <c r="BY39" i="2"/>
  <c r="X40" i="2"/>
  <c r="AA40" i="2"/>
  <c r="AI40" i="2"/>
  <c r="AO40" i="2"/>
  <c r="AU40" i="2"/>
  <c r="BA40" i="2"/>
  <c r="BG40" i="2"/>
  <c r="BM40" i="2"/>
  <c r="BS40" i="2"/>
  <c r="BY40" i="2"/>
  <c r="X41" i="2"/>
  <c r="AA41" i="2"/>
  <c r="AI41" i="2"/>
  <c r="AO41" i="2"/>
  <c r="AU41" i="2"/>
  <c r="BA41" i="2"/>
  <c r="BG41" i="2"/>
  <c r="BM41" i="2"/>
  <c r="BS41" i="2"/>
  <c r="BY41" i="2"/>
  <c r="X42" i="2"/>
  <c r="AA42" i="2"/>
  <c r="AI42" i="2"/>
  <c r="AO42" i="2"/>
  <c r="AU42" i="2"/>
  <c r="BA42" i="2"/>
  <c r="BG42" i="2"/>
  <c r="BM42" i="2"/>
  <c r="BS42" i="2"/>
  <c r="BY42" i="2"/>
  <c r="X43" i="2"/>
  <c r="AA43" i="2"/>
  <c r="AI43" i="2"/>
  <c r="AO43" i="2"/>
  <c r="AU43" i="2"/>
  <c r="BA43" i="2"/>
  <c r="BG43" i="2"/>
  <c r="BM43" i="2"/>
  <c r="BS43" i="2"/>
  <c r="BY43" i="2"/>
  <c r="BZ44" i="2" s="1"/>
  <c r="X44" i="2"/>
  <c r="AA44" i="2"/>
  <c r="AI44" i="2"/>
  <c r="AO44" i="2"/>
  <c r="AU44" i="2"/>
  <c r="BA44" i="2"/>
  <c r="BG44" i="2"/>
  <c r="BM44" i="2"/>
  <c r="BS44" i="2"/>
  <c r="BY44" i="2"/>
  <c r="X45" i="2"/>
  <c r="AA45" i="2"/>
  <c r="AI45" i="2"/>
  <c r="AO45" i="2"/>
  <c r="AU45" i="2"/>
  <c r="BA45" i="2"/>
  <c r="BG45" i="2"/>
  <c r="BM45" i="2"/>
  <c r="BS45" i="2"/>
  <c r="BY45" i="2"/>
  <c r="X46" i="2"/>
  <c r="AA46" i="2"/>
  <c r="AI46" i="2"/>
  <c r="AO46" i="2"/>
  <c r="AU46" i="2"/>
  <c r="BA46" i="2"/>
  <c r="BG46" i="2"/>
  <c r="BM46" i="2"/>
  <c r="BS46" i="2"/>
  <c r="BY46" i="2"/>
  <c r="X47" i="2"/>
  <c r="AA47" i="2"/>
  <c r="AI47" i="2"/>
  <c r="AO47" i="2"/>
  <c r="AU47" i="2"/>
  <c r="BA47" i="2"/>
  <c r="BG47" i="2"/>
  <c r="BM47" i="2"/>
  <c r="BS47" i="2"/>
  <c r="BY47" i="2"/>
  <c r="X48" i="2"/>
  <c r="AA48" i="2"/>
  <c r="AI48" i="2"/>
  <c r="AO48" i="2"/>
  <c r="AU48" i="2"/>
  <c r="BA48" i="2"/>
  <c r="BG48" i="2"/>
  <c r="BM48" i="2"/>
  <c r="BS48" i="2"/>
  <c r="BY48" i="2"/>
  <c r="X49" i="2"/>
  <c r="AA49" i="2"/>
  <c r="AI49" i="2"/>
  <c r="AO49" i="2"/>
  <c r="AU49" i="2"/>
  <c r="BA49" i="2"/>
  <c r="BG49" i="2"/>
  <c r="BM49" i="2"/>
  <c r="BS49" i="2"/>
  <c r="BY49" i="2"/>
  <c r="X50" i="2"/>
  <c r="AA50" i="2"/>
  <c r="AI50" i="2"/>
  <c r="AO50" i="2"/>
  <c r="AU50" i="2"/>
  <c r="BA50" i="2"/>
  <c r="BG50" i="2"/>
  <c r="BM50" i="2"/>
  <c r="BS50" i="2"/>
  <c r="BY50" i="2"/>
  <c r="X51" i="2"/>
  <c r="AA51" i="2"/>
  <c r="AI51" i="2"/>
  <c r="AO51" i="2"/>
  <c r="AU51" i="2"/>
  <c r="BA51" i="2"/>
  <c r="BG51" i="2"/>
  <c r="BM51" i="2"/>
  <c r="BS51" i="2"/>
  <c r="BY51" i="2"/>
  <c r="X52" i="2"/>
  <c r="AA52" i="2"/>
  <c r="AI52" i="2"/>
  <c r="AO52" i="2"/>
  <c r="AU52" i="2"/>
  <c r="BA52" i="2"/>
  <c r="BG52" i="2"/>
  <c r="BM52" i="2"/>
  <c r="BS52" i="2"/>
  <c r="BY52" i="2"/>
  <c r="X53" i="2"/>
  <c r="AA53" i="2"/>
  <c r="AI53" i="2"/>
  <c r="AO53" i="2"/>
  <c r="AU53" i="2"/>
  <c r="BA53" i="2"/>
  <c r="BG53" i="2"/>
  <c r="BM53" i="2"/>
  <c r="BS53" i="2"/>
  <c r="BY53" i="2"/>
  <c r="X54" i="2"/>
  <c r="AA54" i="2"/>
  <c r="AI54" i="2"/>
  <c r="AO54" i="2"/>
  <c r="AU54" i="2"/>
  <c r="BA54" i="2"/>
  <c r="BG54" i="2"/>
  <c r="BM54" i="2"/>
  <c r="BS54" i="2"/>
  <c r="BY54" i="2"/>
  <c r="X55" i="2"/>
  <c r="AA55" i="2"/>
  <c r="AI55" i="2"/>
  <c r="AO55" i="2"/>
  <c r="AU55" i="2"/>
  <c r="BA55" i="2"/>
  <c r="BG55" i="2"/>
  <c r="BM55" i="2"/>
  <c r="BS55" i="2"/>
  <c r="BY55" i="2"/>
  <c r="X56" i="2"/>
  <c r="AA56" i="2"/>
  <c r="AI56" i="2"/>
  <c r="AO56" i="2"/>
  <c r="AU56" i="2"/>
  <c r="BA56" i="2"/>
  <c r="BG56" i="2"/>
  <c r="BM56" i="2"/>
  <c r="BS56" i="2"/>
  <c r="BY56" i="2"/>
  <c r="X57" i="2"/>
  <c r="AA57" i="2"/>
  <c r="AI57" i="2"/>
  <c r="AO57" i="2"/>
  <c r="AU57" i="2"/>
  <c r="BA57" i="2"/>
  <c r="BG57" i="2"/>
  <c r="BM57" i="2"/>
  <c r="BS57" i="2"/>
  <c r="BY57" i="2"/>
  <c r="X58" i="2"/>
  <c r="AA58" i="2"/>
  <c r="AI58" i="2"/>
  <c r="AO58" i="2"/>
  <c r="AU58" i="2"/>
  <c r="BA58" i="2"/>
  <c r="BG58" i="2"/>
  <c r="BM58" i="2"/>
  <c r="BS58" i="2"/>
  <c r="BY58" i="2"/>
  <c r="X59" i="2"/>
  <c r="AA59" i="2"/>
  <c r="AI59" i="2"/>
  <c r="AO59" i="2"/>
  <c r="AU59" i="2"/>
  <c r="BA59" i="2"/>
  <c r="BG59" i="2"/>
  <c r="X60" i="2"/>
  <c r="AA60" i="2"/>
  <c r="AI60" i="2"/>
  <c r="AO60" i="2"/>
  <c r="AU60" i="2"/>
  <c r="BA60" i="2"/>
  <c r="BG60" i="2"/>
  <c r="X61" i="2"/>
  <c r="AA61" i="2"/>
  <c r="AI61" i="2"/>
  <c r="AO61" i="2"/>
  <c r="X62" i="2"/>
  <c r="AA62" i="2"/>
  <c r="AI62" i="2"/>
  <c r="AO62" i="2"/>
  <c r="AP62" i="2" s="1"/>
  <c r="X63" i="2"/>
  <c r="AA63" i="2"/>
  <c r="AI63" i="2"/>
  <c r="AJ64" i="2" s="1"/>
  <c r="AO63" i="2"/>
  <c r="AL5" i="1"/>
  <c r="AO5" i="1"/>
  <c r="AR5" i="1"/>
  <c r="AU5" i="1"/>
  <c r="AX5" i="1"/>
  <c r="BA5" i="1"/>
  <c r="BD5" i="1"/>
  <c r="BG5" i="1"/>
  <c r="BJ5" i="1"/>
  <c r="BM5" i="1"/>
  <c r="BP5" i="1"/>
  <c r="BS5" i="1"/>
  <c r="BV5" i="1"/>
  <c r="BY5" i="1"/>
  <c r="CB5" i="1"/>
  <c r="CE5" i="1"/>
  <c r="CF5" i="1"/>
  <c r="CJ5" i="1"/>
  <c r="CM5" i="1"/>
  <c r="CP5" i="1"/>
  <c r="CQ5" i="1"/>
  <c r="CR5" i="1"/>
  <c r="CS5" i="1"/>
  <c r="CV5" i="1"/>
  <c r="CW5" i="1"/>
  <c r="CX5" i="1"/>
  <c r="CY5" i="1"/>
  <c r="X65" i="1"/>
  <c r="AA65" i="1"/>
  <c r="AP65" i="1"/>
  <c r="N13" i="9"/>
  <c r="J13" i="9"/>
  <c r="H26" i="25" s="1"/>
  <c r="F13" i="9"/>
  <c r="D26" i="25" s="1"/>
  <c r="H10" i="9"/>
  <c r="H11" i="23"/>
  <c r="J12" i="18"/>
  <c r="H11" i="18"/>
  <c r="J15" i="4"/>
  <c r="H15" i="4" s="1"/>
  <c r="J16" i="2"/>
  <c r="H16" i="2" s="1"/>
  <c r="J25" i="1"/>
  <c r="J26" i="1"/>
  <c r="H26" i="1" s="1"/>
  <c r="AB31" i="2" l="1"/>
  <c r="BH54" i="2"/>
  <c r="BH22" i="2"/>
  <c r="BH10" i="2"/>
  <c r="BB58" i="2"/>
  <c r="BZ56" i="2"/>
  <c r="BB54" i="2"/>
  <c r="BB52" i="2"/>
  <c r="BN8" i="2"/>
  <c r="BM5" i="2"/>
  <c r="BH8" i="2"/>
  <c r="BG5" i="2"/>
  <c r="AJ8" i="2"/>
  <c r="AI5" i="2"/>
  <c r="AJ7" i="2" s="1"/>
  <c r="BT58" i="2"/>
  <c r="BT56" i="2"/>
  <c r="AV44" i="2"/>
  <c r="AJ44" i="2"/>
  <c r="BH36" i="2"/>
  <c r="BT34" i="2"/>
  <c r="AV34" i="2"/>
  <c r="AV30" i="2"/>
  <c r="AV28" i="2"/>
  <c r="AV26" i="2"/>
  <c r="AV24" i="2"/>
  <c r="AV10" i="2"/>
  <c r="BT8" i="2"/>
  <c r="BS5" i="2"/>
  <c r="AV8" i="2"/>
  <c r="AU5" i="2"/>
  <c r="X5" i="2"/>
  <c r="AP8" i="2"/>
  <c r="AO5" i="2"/>
  <c r="BB44" i="2"/>
  <c r="BZ8" i="2"/>
  <c r="BY5" i="2"/>
  <c r="BB8" i="2"/>
  <c r="BA5" i="2"/>
  <c r="AA5" i="2"/>
  <c r="AV40" i="2"/>
  <c r="BH38" i="2"/>
  <c r="AJ14" i="2"/>
  <c r="AB11" i="2"/>
  <c r="AP24" i="2"/>
  <c r="BZ22" i="2"/>
  <c r="BZ20" i="2"/>
  <c r="BB18" i="2"/>
  <c r="BZ14" i="2"/>
  <c r="BB14" i="2"/>
  <c r="BZ12" i="2"/>
  <c r="BB12" i="2"/>
  <c r="BZ54" i="2"/>
  <c r="BH60" i="2"/>
  <c r="BN24" i="2"/>
  <c r="BT22" i="2"/>
  <c r="BT50" i="2"/>
  <c r="AV50" i="2"/>
  <c r="BH34" i="2"/>
  <c r="AJ26" i="2"/>
  <c r="AV20" i="2"/>
  <c r="AV14" i="2"/>
  <c r="BH12" i="2"/>
  <c r="BB10" i="2"/>
  <c r="BT10" i="2"/>
  <c r="BT54" i="2"/>
  <c r="AP60" i="2"/>
  <c r="AB47" i="2"/>
  <c r="BT44" i="2"/>
  <c r="AB43" i="2"/>
  <c r="AP40" i="2"/>
  <c r="BB36" i="2"/>
  <c r="AP36" i="2"/>
  <c r="BB34" i="2"/>
  <c r="BB28" i="2"/>
  <c r="BB26" i="2"/>
  <c r="BB24" i="2"/>
  <c r="BN20" i="2"/>
  <c r="AP20" i="2"/>
  <c r="AB19" i="2"/>
  <c r="BN16" i="2"/>
  <c r="BB60" i="2"/>
  <c r="AV58" i="2"/>
  <c r="BN56" i="2"/>
  <c r="AP56" i="2"/>
  <c r="BT52" i="2"/>
  <c r="AV52" i="2"/>
  <c r="BZ48" i="2"/>
  <c r="BH42" i="2"/>
  <c r="AJ42" i="2"/>
  <c r="BB40" i="2"/>
  <c r="BB38" i="2"/>
  <c r="AV36" i="2"/>
  <c r="AP34" i="2"/>
  <c r="BB32" i="2"/>
  <c r="AP28" i="2"/>
  <c r="BT26" i="2"/>
  <c r="AB25" i="2"/>
  <c r="BT18" i="2"/>
  <c r="AV18" i="2"/>
  <c r="BT12" i="2"/>
  <c r="AV12" i="2"/>
  <c r="AV60" i="2"/>
  <c r="BN58" i="2"/>
  <c r="BH50" i="2"/>
  <c r="AV48" i="2"/>
  <c r="BZ42" i="2"/>
  <c r="AB39" i="2"/>
  <c r="BT38" i="2"/>
  <c r="BT32" i="2"/>
  <c r="AV32" i="2"/>
  <c r="BH30" i="2"/>
  <c r="BZ16" i="2"/>
  <c r="BB16" i="2"/>
  <c r="AP12" i="2"/>
  <c r="BZ10" i="2"/>
  <c r="BH58" i="2"/>
  <c r="BB56" i="2"/>
  <c r="AB55" i="2"/>
  <c r="AV54" i="2"/>
  <c r="AP54" i="2"/>
  <c r="BZ52" i="2"/>
  <c r="BN48" i="2"/>
  <c r="AP48" i="2"/>
  <c r="BH48" i="2"/>
  <c r="BZ46" i="2"/>
  <c r="BB46" i="2"/>
  <c r="AB45" i="2"/>
  <c r="BT42" i="2"/>
  <c r="AV42" i="2"/>
  <c r="BZ36" i="2"/>
  <c r="BN32" i="2"/>
  <c r="BZ30" i="2"/>
  <c r="BB30" i="2"/>
  <c r="BT28" i="2"/>
  <c r="AB27" i="2"/>
  <c r="BZ24" i="2"/>
  <c r="BZ18" i="2"/>
  <c r="BT16" i="2"/>
  <c r="AV16" i="2"/>
  <c r="BH14" i="2"/>
  <c r="BB20" i="2"/>
  <c r="AV56" i="2"/>
  <c r="BT48" i="2"/>
  <c r="BB48" i="2"/>
  <c r="BH46" i="2"/>
  <c r="BH44" i="2"/>
  <c r="BN44" i="2"/>
  <c r="BT36" i="2"/>
  <c r="BT24" i="2"/>
  <c r="AB23" i="2"/>
  <c r="AJ22" i="2"/>
  <c r="BB22" i="2"/>
  <c r="BT20" i="2"/>
  <c r="AP16" i="2"/>
  <c r="BH16" i="2"/>
  <c r="BN10" i="2"/>
  <c r="AP10" i="2"/>
  <c r="AP58" i="2"/>
  <c r="BH52" i="2"/>
  <c r="BZ50" i="2"/>
  <c r="AP50" i="2"/>
  <c r="BN46" i="2"/>
  <c r="AP46" i="2"/>
  <c r="BB42" i="2"/>
  <c r="BN40" i="2"/>
  <c r="BT40" i="2"/>
  <c r="AP32" i="2"/>
  <c r="AB29" i="2"/>
  <c r="BZ28" i="2"/>
  <c r="AV22" i="2"/>
  <c r="BN22" i="2"/>
  <c r="BH18" i="2"/>
  <c r="BT14" i="2"/>
  <c r="AB12" i="2"/>
  <c r="BN12" i="2"/>
  <c r="AB65" i="1"/>
  <c r="AE66" i="1" s="1"/>
  <c r="AP44" i="2"/>
  <c r="BH32" i="2"/>
  <c r="BH28" i="2"/>
  <c r="AB57" i="2"/>
  <c r="BH56" i="2"/>
  <c r="BN54" i="2"/>
  <c r="AJ52" i="2"/>
  <c r="BZ40" i="2"/>
  <c r="AJ38" i="2"/>
  <c r="BN36" i="2"/>
  <c r="AJ18" i="2"/>
  <c r="AB51" i="2"/>
  <c r="BB50" i="2"/>
  <c r="BT46" i="2"/>
  <c r="AV46" i="2"/>
  <c r="BT30" i="2"/>
  <c r="AJ54" i="2"/>
  <c r="BN42" i="2"/>
  <c r="AB41" i="2"/>
  <c r="AJ34" i="2"/>
  <c r="AB33" i="2"/>
  <c r="AJ30" i="2"/>
  <c r="BH26" i="2"/>
  <c r="BN26" i="2"/>
  <c r="AP26" i="2"/>
  <c r="BN14" i="2"/>
  <c r="AP14" i="2"/>
  <c r="AB8" i="2"/>
  <c r="BH24" i="2"/>
  <c r="AP22" i="2"/>
  <c r="AB15" i="2"/>
  <c r="AB63" i="2"/>
  <c r="AC64" i="2" s="1"/>
  <c r="AB61" i="2"/>
  <c r="BZ58" i="2"/>
  <c r="AB56" i="2"/>
  <c r="AB53" i="2"/>
  <c r="BN52" i="2"/>
  <c r="AP52" i="2"/>
  <c r="BN50" i="2"/>
  <c r="AB49" i="2"/>
  <c r="AP42" i="2"/>
  <c r="BH40" i="2"/>
  <c r="AJ40" i="2"/>
  <c r="AV38" i="2"/>
  <c r="BN38" i="2"/>
  <c r="AP38" i="2"/>
  <c r="BZ34" i="2"/>
  <c r="BN30" i="2"/>
  <c r="AP30" i="2"/>
  <c r="BH20" i="2"/>
  <c r="BN18" i="2"/>
  <c r="AP18" i="2"/>
  <c r="AB62" i="2"/>
  <c r="AB58" i="2"/>
  <c r="AJ58" i="2"/>
  <c r="AJ56" i="2"/>
  <c r="AB42" i="2"/>
  <c r="AJ32" i="2"/>
  <c r="AB28" i="2"/>
  <c r="AB24" i="2"/>
  <c r="AB16" i="2"/>
  <c r="AJ16" i="2"/>
  <c r="AJ12" i="2"/>
  <c r="AJ60" i="2"/>
  <c r="AB59" i="2"/>
  <c r="AB54" i="2"/>
  <c r="AB52" i="2"/>
  <c r="AB50" i="2"/>
  <c r="AJ50" i="2"/>
  <c r="AB48" i="2"/>
  <c r="AJ46" i="2"/>
  <c r="AB37" i="2"/>
  <c r="AJ36" i="2"/>
  <c r="AB35" i="2"/>
  <c r="AB34" i="2"/>
  <c r="AB32" i="2"/>
  <c r="AC32" i="2" s="1"/>
  <c r="AB21" i="2"/>
  <c r="AB20" i="2"/>
  <c r="AB17" i="2"/>
  <c r="AB13" i="2"/>
  <c r="AJ10" i="2"/>
  <c r="AB9" i="2"/>
  <c r="AJ62" i="2"/>
  <c r="AB60" i="2"/>
  <c r="AJ48" i="2"/>
  <c r="AB46" i="2"/>
  <c r="AB44" i="2"/>
  <c r="AB40" i="2"/>
  <c r="AB38" i="2"/>
  <c r="AB36" i="2"/>
  <c r="AB30" i="2"/>
  <c r="AJ28" i="2"/>
  <c r="AB26" i="2"/>
  <c r="AJ24" i="2"/>
  <c r="AB22" i="2"/>
  <c r="AJ20" i="2"/>
  <c r="AB18" i="2"/>
  <c r="AB14" i="2"/>
  <c r="AB10" i="2"/>
  <c r="AI5" i="3"/>
  <c r="AA5" i="3"/>
  <c r="X5" i="3"/>
  <c r="AV5" i="3"/>
  <c r="AO5" i="3"/>
  <c r="AB5" i="16"/>
  <c r="AC5" i="15"/>
  <c r="AC5" i="7"/>
  <c r="AA5" i="4"/>
  <c r="BT5" i="4"/>
  <c r="BH5" i="4"/>
  <c r="AI5" i="4"/>
  <c r="BG5" i="4"/>
  <c r="BA5" i="4"/>
  <c r="AO5" i="4"/>
  <c r="BB5" i="4"/>
  <c r="BN5" i="4"/>
  <c r="AV5" i="4"/>
  <c r="AZ5" i="4"/>
  <c r="AU5" i="3"/>
  <c r="CH5" i="1"/>
  <c r="AW5" i="1"/>
  <c r="BH5" i="1"/>
  <c r="AA5" i="1"/>
  <c r="CI5" i="1"/>
  <c r="BU5" i="1"/>
  <c r="CT5" i="1"/>
  <c r="BN5" i="1"/>
  <c r="AP5" i="1"/>
  <c r="CZ5" i="1"/>
  <c r="BI5" i="1"/>
  <c r="CO5" i="1"/>
  <c r="BT5" i="1"/>
  <c r="AV5" i="1"/>
  <c r="X5" i="1"/>
  <c r="CN5" i="1"/>
  <c r="CG5" i="1"/>
  <c r="DA5" i="1"/>
  <c r="BZ5" i="1"/>
  <c r="BB5" i="1"/>
  <c r="BC5" i="1"/>
  <c r="AC46" i="2" l="1"/>
  <c r="AC20" i="2"/>
  <c r="AC48" i="2"/>
  <c r="AC12" i="2"/>
  <c r="AC60" i="2"/>
  <c r="AJ5" i="2"/>
  <c r="AC8" i="2"/>
  <c r="AB5" i="2"/>
  <c r="AP5" i="2"/>
  <c r="AC56" i="2"/>
  <c r="BZ5" i="2"/>
  <c r="BT5" i="2"/>
  <c r="BH5" i="2"/>
  <c r="BB5" i="2"/>
  <c r="AV5" i="2"/>
  <c r="BN5" i="2"/>
  <c r="AC44" i="2"/>
  <c r="AC28" i="2"/>
  <c r="AC26" i="2"/>
  <c r="AC54" i="2"/>
  <c r="AC18" i="2"/>
  <c r="AC40" i="2"/>
  <c r="AC22" i="2"/>
  <c r="AC10" i="2"/>
  <c r="AC38" i="2"/>
  <c r="AC58" i="2"/>
  <c r="AC30" i="2"/>
  <c r="AC34" i="2"/>
  <c r="AC24" i="2"/>
  <c r="AC16" i="2"/>
  <c r="AC66" i="1"/>
  <c r="AC5" i="1" s="1"/>
  <c r="AC14" i="2"/>
  <c r="AC50" i="2"/>
  <c r="AC42" i="2"/>
  <c r="AC62" i="2"/>
  <c r="AC36" i="2"/>
  <c r="AC52" i="2"/>
  <c r="AB5" i="3"/>
  <c r="AC5" i="3"/>
  <c r="AP5" i="3"/>
  <c r="AJ5" i="3"/>
  <c r="AP5" i="4"/>
  <c r="AJ5" i="4"/>
  <c r="AD5" i="1"/>
  <c r="CU5" i="1"/>
  <c r="AQ5" i="1"/>
  <c r="CA5" i="1"/>
  <c r="AE5" i="1"/>
  <c r="AB5" i="1"/>
  <c r="BO5" i="1"/>
  <c r="AC5" i="2" l="1"/>
  <c r="X50" i="4"/>
  <c r="AB50" i="4" s="1"/>
  <c r="X34" i="4"/>
  <c r="AB34" i="4" s="1"/>
  <c r="X54" i="4"/>
  <c r="AB54" i="4" s="1"/>
  <c r="X65" i="4"/>
  <c r="AB65" i="4" s="1"/>
  <c r="X13" i="4"/>
  <c r="AB13" i="4" s="1"/>
  <c r="X43" i="4"/>
  <c r="AB43" i="4" s="1"/>
  <c r="X9" i="4"/>
  <c r="AB9" i="4" s="1"/>
  <c r="X19" i="4"/>
  <c r="AB19" i="4" s="1"/>
  <c r="X20" i="4"/>
  <c r="AB20" i="4" s="1"/>
  <c r="X31" i="4"/>
  <c r="AB31" i="4" s="1"/>
  <c r="X45" i="4"/>
  <c r="AB45" i="4" s="1"/>
  <c r="X11" i="4"/>
  <c r="AB11" i="4" s="1"/>
  <c r="X18" i="4"/>
  <c r="AB18" i="4" s="1"/>
  <c r="X57" i="4"/>
  <c r="AB57" i="4" s="1"/>
  <c r="X35" i="4"/>
  <c r="AB35" i="4" s="1"/>
  <c r="X24" i="4"/>
  <c r="AB24" i="4" s="1"/>
  <c r="X40" i="4"/>
  <c r="AB40" i="4" s="1"/>
  <c r="X61" i="4"/>
  <c r="AB61" i="4" s="1"/>
  <c r="X27" i="4"/>
  <c r="AB27" i="4" s="1"/>
  <c r="X32" i="4"/>
  <c r="AB32" i="4" s="1"/>
  <c r="X47" i="4"/>
  <c r="AB47" i="4" s="1"/>
  <c r="X64" i="4"/>
  <c r="AB64" i="4" s="1"/>
  <c r="X58" i="4"/>
  <c r="AB58" i="4" s="1"/>
  <c r="X12" i="4"/>
  <c r="AB12" i="4" s="1"/>
  <c r="X30" i="4"/>
  <c r="AB30" i="4" s="1"/>
  <c r="X60" i="4"/>
  <c r="AB60" i="4" s="1"/>
  <c r="X51" i="4"/>
  <c r="AB51" i="4" s="1"/>
  <c r="X10" i="4"/>
  <c r="AB10" i="4" s="1"/>
  <c r="X25" i="4"/>
  <c r="AB25" i="4" s="1"/>
  <c r="X49" i="4"/>
  <c r="AB49" i="4" s="1"/>
  <c r="X15" i="4"/>
  <c r="AB15" i="4" s="1"/>
  <c r="X16" i="4"/>
  <c r="AB16" i="4" s="1"/>
  <c r="X52" i="4"/>
  <c r="AB52" i="4" s="1"/>
  <c r="X23" i="4"/>
  <c r="AB23" i="4" s="1"/>
  <c r="X22" i="4"/>
  <c r="AB22" i="4" s="1"/>
  <c r="X36" i="4"/>
  <c r="AB36" i="4" s="1"/>
  <c r="X56" i="4"/>
  <c r="AB56" i="4" s="1"/>
  <c r="X41" i="4"/>
  <c r="AB41" i="4" s="1"/>
  <c r="X29" i="4"/>
  <c r="AB29" i="4" s="1"/>
  <c r="X38" i="4"/>
  <c r="AB38" i="4" s="1"/>
  <c r="X55" i="4"/>
  <c r="AB55" i="4" s="1"/>
  <c r="X66" i="4"/>
  <c r="AB66" i="4" s="1"/>
  <c r="X21" i="4"/>
  <c r="AB21" i="4" s="1"/>
  <c r="X53" i="4"/>
  <c r="AB53" i="4" s="1"/>
  <c r="X8" i="4"/>
  <c r="AB8" i="4" s="1"/>
  <c r="AC8" i="4" s="1"/>
  <c r="X17" i="4"/>
  <c r="AB17" i="4" s="1"/>
  <c r="X44" i="4"/>
  <c r="AB44" i="4" s="1"/>
  <c r="X59" i="4"/>
  <c r="AB59" i="4" s="1"/>
  <c r="X14" i="4"/>
  <c r="AB14" i="4" s="1"/>
  <c r="X37" i="4"/>
  <c r="AB37" i="4" s="1"/>
  <c r="X33" i="4"/>
  <c r="AB33" i="4" s="1"/>
  <c r="X28" i="4"/>
  <c r="AB28" i="4" s="1"/>
  <c r="X46" i="4"/>
  <c r="AB46" i="4" s="1"/>
  <c r="X63" i="4"/>
  <c r="AB63" i="4" s="1"/>
  <c r="X48" i="4"/>
  <c r="AB48" i="4" s="1"/>
  <c r="X26" i="4"/>
  <c r="AB26" i="4" s="1"/>
  <c r="X42" i="4"/>
  <c r="AB42" i="4" s="1"/>
  <c r="X62" i="4"/>
  <c r="AB62" i="4" s="1"/>
  <c r="X39" i="4"/>
  <c r="AB39" i="4" s="1"/>
  <c r="AC12" i="4" l="1"/>
  <c r="AC50" i="4"/>
  <c r="AC14" i="4"/>
  <c r="AC20" i="4"/>
  <c r="AC44" i="4"/>
  <c r="AC48" i="4"/>
  <c r="AC54" i="4"/>
  <c r="AC60" i="4"/>
  <c r="AC64" i="4"/>
  <c r="AC42" i="4"/>
  <c r="AC56" i="4"/>
  <c r="AC52" i="4"/>
  <c r="AC28" i="4"/>
  <c r="AC16" i="4"/>
  <c r="AC62" i="4"/>
  <c r="AC66" i="4"/>
  <c r="AC36" i="4"/>
  <c r="AC30" i="4"/>
  <c r="AC40" i="4"/>
  <c r="AC46" i="4"/>
  <c r="AC22" i="4"/>
  <c r="AC10" i="4"/>
  <c r="AC32" i="4"/>
  <c r="AC24" i="4"/>
  <c r="AC18" i="4"/>
  <c r="AC34" i="4"/>
  <c r="AC26" i="4"/>
  <c r="AC38" i="4"/>
  <c r="AC58" i="4"/>
  <c r="X5" i="4"/>
  <c r="J16" i="4"/>
  <c r="AC5" i="4" l="1"/>
  <c r="AB5" i="4"/>
  <c r="J23" i="1"/>
  <c r="J10" i="26" l="1"/>
  <c r="J10" i="12"/>
  <c r="J11" i="11"/>
  <c r="J10" i="11"/>
  <c r="J14" i="4"/>
  <c r="J13" i="4"/>
  <c r="J12" i="4"/>
  <c r="J11" i="4"/>
  <c r="J10" i="4"/>
  <c r="J17" i="2"/>
  <c r="J15" i="2"/>
  <c r="J14" i="2"/>
  <c r="J13" i="2"/>
  <c r="J12" i="2"/>
  <c r="J11" i="2"/>
  <c r="J10" i="2"/>
  <c r="J16" i="1" l="1"/>
  <c r="J17" i="1"/>
  <c r="J18" i="1"/>
  <c r="J19" i="1"/>
  <c r="J20" i="1"/>
  <c r="J21" i="1"/>
  <c r="J22" i="1"/>
  <c r="J15" i="1"/>
  <c r="H15" i="2" l="1"/>
  <c r="H14" i="2"/>
  <c r="H14" i="4"/>
  <c r="H13" i="4"/>
  <c r="H23" i="1" l="1"/>
  <c r="D6" i="25" l="1"/>
  <c r="N28" i="1" l="1"/>
  <c r="J28" i="1"/>
  <c r="F28" i="1"/>
  <c r="D8" i="25" s="1"/>
  <c r="H8" i="25" l="1"/>
  <c r="L25" i="25"/>
  <c r="J14" i="18"/>
  <c r="H20" i="25" s="1"/>
  <c r="F14" i="18"/>
  <c r="D20" i="25" s="1"/>
  <c r="N12" i="12"/>
  <c r="L19" i="25" s="1"/>
  <c r="J12" i="12"/>
  <c r="H19" i="25" s="1"/>
  <c r="F12" i="12"/>
  <c r="D19" i="25" s="1"/>
  <c r="N13" i="11"/>
  <c r="J13" i="11"/>
  <c r="H18" i="25" s="1"/>
  <c r="N18" i="4"/>
  <c r="L11" i="25" s="1"/>
  <c r="J18" i="4"/>
  <c r="H11" i="25" s="1"/>
  <c r="N19" i="2"/>
  <c r="L9" i="25" s="1"/>
  <c r="J19" i="2"/>
  <c r="H9" i="25" s="1"/>
  <c r="L5" i="25"/>
  <c r="L27" i="25"/>
  <c r="L18" i="25"/>
  <c r="L8" i="25"/>
  <c r="L6" i="25"/>
  <c r="H10" i="18" l="1"/>
  <c r="N14" i="18"/>
  <c r="L20" i="25" s="1"/>
  <c r="N12" i="17"/>
  <c r="L16" i="25" s="1"/>
  <c r="N12" i="26"/>
  <c r="L26" i="25"/>
  <c r="N12" i="22"/>
  <c r="L24" i="25" s="1"/>
  <c r="N12" i="21" l="1"/>
  <c r="L23" i="25" s="1"/>
  <c r="N12" i="20"/>
  <c r="L22" i="25" s="1"/>
  <c r="N12" i="19"/>
  <c r="L21" i="25" s="1"/>
  <c r="N12" i="16"/>
  <c r="L15" i="25" s="1"/>
  <c r="N12" i="15"/>
  <c r="L14" i="25" s="1"/>
  <c r="N12" i="14"/>
  <c r="L13" i="25" s="1"/>
  <c r="N12" i="7"/>
  <c r="L12" i="25" s="1"/>
  <c r="L30" i="25" l="1"/>
  <c r="F13" i="11"/>
  <c r="D18" i="25" s="1"/>
  <c r="H11" i="11"/>
  <c r="H15" i="1" l="1"/>
  <c r="F18" i="4" l="1"/>
  <c r="D11" i="25" s="1"/>
  <c r="H22" i="1" l="1"/>
  <c r="A3" i="2" l="1"/>
  <c r="A3" i="3"/>
  <c r="A3" i="4"/>
  <c r="A3" i="7"/>
  <c r="A3" i="14"/>
  <c r="A3" i="15"/>
  <c r="A3" i="16"/>
  <c r="A3" i="17"/>
  <c r="A3" i="10"/>
  <c r="A3" i="11"/>
  <c r="A3" i="12"/>
  <c r="A3" i="18"/>
  <c r="A3" i="19"/>
  <c r="A3" i="20"/>
  <c r="A3" i="21"/>
  <c r="A3" i="22"/>
  <c r="A3" i="23"/>
  <c r="A3" i="9"/>
  <c r="A3" i="26"/>
  <c r="A3" i="1"/>
  <c r="R11" i="10" l="1"/>
  <c r="P10" i="10"/>
  <c r="R10" i="10"/>
  <c r="R13" i="10" s="1"/>
  <c r="P17" i="25" s="1"/>
  <c r="P11" i="10"/>
  <c r="T11" i="10" s="1"/>
  <c r="P12" i="3"/>
  <c r="P11" i="3"/>
  <c r="R12" i="3"/>
  <c r="R11" i="3"/>
  <c r="P10" i="3"/>
  <c r="R10" i="3"/>
  <c r="P24" i="1"/>
  <c r="R24" i="1"/>
  <c r="P11" i="1"/>
  <c r="R13" i="1"/>
  <c r="R11" i="1"/>
  <c r="P12" i="1"/>
  <c r="R12" i="1"/>
  <c r="P13" i="1"/>
  <c r="P14" i="1"/>
  <c r="R14" i="1"/>
  <c r="R10" i="26"/>
  <c r="P10" i="26"/>
  <c r="R10" i="23"/>
  <c r="P10" i="23"/>
  <c r="P13" i="23" s="1"/>
  <c r="R11" i="23"/>
  <c r="P11" i="23"/>
  <c r="R10" i="22"/>
  <c r="P10" i="22"/>
  <c r="P10" i="21"/>
  <c r="R10" i="21"/>
  <c r="P10" i="20"/>
  <c r="R10" i="20"/>
  <c r="R10" i="19"/>
  <c r="P10" i="19"/>
  <c r="P11" i="11"/>
  <c r="R10" i="11"/>
  <c r="R11" i="11"/>
  <c r="P10" i="11"/>
  <c r="R10" i="17"/>
  <c r="P10" i="17"/>
  <c r="R10" i="16"/>
  <c r="P10" i="16"/>
  <c r="R10" i="15"/>
  <c r="P10" i="15"/>
  <c r="R10" i="14"/>
  <c r="P10" i="14"/>
  <c r="R10" i="7"/>
  <c r="P10" i="7"/>
  <c r="R14" i="4"/>
  <c r="R11" i="4"/>
  <c r="R15" i="4"/>
  <c r="R10" i="4"/>
  <c r="P15" i="4"/>
  <c r="P10" i="4"/>
  <c r="P12" i="4"/>
  <c r="P13" i="4"/>
  <c r="R12" i="4"/>
  <c r="P16" i="4"/>
  <c r="P14" i="4"/>
  <c r="R16" i="4"/>
  <c r="P11" i="4"/>
  <c r="R13" i="4"/>
  <c r="P10" i="12"/>
  <c r="R10" i="12"/>
  <c r="P22" i="1"/>
  <c r="P21" i="1"/>
  <c r="P20" i="1"/>
  <c r="P25" i="1"/>
  <c r="P18" i="1"/>
  <c r="P16" i="1"/>
  <c r="R25" i="1"/>
  <c r="R19" i="1"/>
  <c r="P26" i="1"/>
  <c r="R20" i="1"/>
  <c r="R15" i="1"/>
  <c r="R22" i="1"/>
  <c r="P23" i="1"/>
  <c r="P17" i="1"/>
  <c r="R18" i="1"/>
  <c r="R17" i="1"/>
  <c r="R23" i="1"/>
  <c r="R21" i="1"/>
  <c r="P15" i="1"/>
  <c r="P19" i="1"/>
  <c r="R26" i="1"/>
  <c r="R16" i="1"/>
  <c r="R15" i="2"/>
  <c r="R13" i="2"/>
  <c r="R11" i="2"/>
  <c r="P15" i="2"/>
  <c r="P13" i="2"/>
  <c r="P11" i="2"/>
  <c r="R14" i="2"/>
  <c r="R10" i="2"/>
  <c r="P14" i="2"/>
  <c r="P10" i="2"/>
  <c r="R16" i="2"/>
  <c r="R12" i="2"/>
  <c r="P16" i="2"/>
  <c r="P12" i="2"/>
  <c r="R17" i="2"/>
  <c r="P17" i="2"/>
  <c r="R11" i="9"/>
  <c r="P11" i="9"/>
  <c r="P10" i="9"/>
  <c r="R10" i="9"/>
  <c r="R11" i="18"/>
  <c r="P11" i="18"/>
  <c r="R10" i="18"/>
  <c r="P10" i="18"/>
  <c r="P12" i="18"/>
  <c r="R12" i="18"/>
  <c r="F12" i="19"/>
  <c r="D21" i="25" s="1"/>
  <c r="P13" i="10" l="1"/>
  <c r="N17" i="25" s="1"/>
  <c r="T10" i="10"/>
  <c r="T13" i="10" s="1"/>
  <c r="R17" i="25" s="1"/>
  <c r="R14" i="3"/>
  <c r="P10" i="25" s="1"/>
  <c r="T11" i="3"/>
  <c r="T10" i="3"/>
  <c r="P14" i="3"/>
  <c r="N10" i="25" s="1"/>
  <c r="T12" i="3"/>
  <c r="T24" i="1"/>
  <c r="T11" i="1"/>
  <c r="R13" i="23"/>
  <c r="T11" i="23"/>
  <c r="T11" i="18"/>
  <c r="T15" i="4"/>
  <c r="T25" i="1"/>
  <c r="T16" i="2"/>
  <c r="R13" i="9"/>
  <c r="T10" i="9"/>
  <c r="P13" i="9"/>
  <c r="H13" i="2"/>
  <c r="H12" i="4"/>
  <c r="T14" i="3" l="1"/>
  <c r="R10" i="25" s="1"/>
  <c r="J12" i="26"/>
  <c r="H27" i="25" s="1"/>
  <c r="F12" i="26"/>
  <c r="D27" i="25" s="1"/>
  <c r="H10" i="26"/>
  <c r="H12" i="26" s="1"/>
  <c r="F27" i="25" s="1"/>
  <c r="H10" i="12"/>
  <c r="T12" i="1" l="1"/>
  <c r="T13" i="1"/>
  <c r="T14" i="1"/>
  <c r="F6" i="25" l="1"/>
  <c r="H6" i="25"/>
  <c r="J6" i="25"/>
  <c r="N6" i="25"/>
  <c r="P6" i="25"/>
  <c r="R6" i="25"/>
  <c r="J5" i="25"/>
  <c r="H10" i="23" l="1"/>
  <c r="H13" i="23" s="1"/>
  <c r="F25" i="25" s="1"/>
  <c r="J12" i="22"/>
  <c r="H24" i="25" s="1"/>
  <c r="F12" i="22"/>
  <c r="D24" i="25" s="1"/>
  <c r="H10" i="22"/>
  <c r="H12" i="22" s="1"/>
  <c r="F24" i="25" s="1"/>
  <c r="J12" i="21"/>
  <c r="H23" i="25" s="1"/>
  <c r="F12" i="21"/>
  <c r="D23" i="25" s="1"/>
  <c r="H10" i="21"/>
  <c r="H12" i="21" s="1"/>
  <c r="F23" i="25" s="1"/>
  <c r="J12" i="20"/>
  <c r="H22" i="25" s="1"/>
  <c r="F12" i="20"/>
  <c r="D22" i="25" s="1"/>
  <c r="H10" i="20"/>
  <c r="H12" i="20" s="1"/>
  <c r="F22" i="25" s="1"/>
  <c r="J12" i="19"/>
  <c r="H21" i="25" s="1"/>
  <c r="H10" i="19"/>
  <c r="H12" i="19" s="1"/>
  <c r="F21" i="25" s="1"/>
  <c r="H12" i="18"/>
  <c r="H14" i="18" s="1"/>
  <c r="F20" i="25" s="1"/>
  <c r="J12" i="17"/>
  <c r="H16" i="25" s="1"/>
  <c r="F12" i="17"/>
  <c r="D16" i="25" s="1"/>
  <c r="H10" i="17"/>
  <c r="J12" i="16"/>
  <c r="H15" i="25" s="1"/>
  <c r="F12" i="16"/>
  <c r="D15" i="25" s="1"/>
  <c r="H10" i="16"/>
  <c r="H12" i="16" s="1"/>
  <c r="F15" i="25" s="1"/>
  <c r="H10" i="15"/>
  <c r="H12" i="15" s="1"/>
  <c r="F14" i="25" s="1"/>
  <c r="H10" i="14"/>
  <c r="J12" i="15"/>
  <c r="H14" i="25" s="1"/>
  <c r="F12" i="15"/>
  <c r="D14" i="25" s="1"/>
  <c r="J12" i="14"/>
  <c r="H13" i="25" s="1"/>
  <c r="F12" i="14"/>
  <c r="D13" i="25" s="1"/>
  <c r="H12" i="17" l="1"/>
  <c r="F16" i="25" s="1"/>
  <c r="H12" i="14"/>
  <c r="F13" i="25" s="1"/>
  <c r="H12" i="12"/>
  <c r="F19" i="25" s="1"/>
  <c r="H10" i="11"/>
  <c r="H13" i="11" s="1"/>
  <c r="F18" i="25" s="1"/>
  <c r="H11" i="9"/>
  <c r="J12" i="7"/>
  <c r="H12" i="25" s="1"/>
  <c r="F12" i="7"/>
  <c r="D12" i="25" s="1"/>
  <c r="D30" i="25" s="1"/>
  <c r="H10" i="7"/>
  <c r="H12" i="7" s="1"/>
  <c r="F12" i="25" s="1"/>
  <c r="H11" i="4"/>
  <c r="H12" i="2"/>
  <c r="H13" i="9" l="1"/>
  <c r="F26" i="25" s="1"/>
  <c r="H10" i="4"/>
  <c r="H18" i="4" s="1"/>
  <c r="F11" i="25" s="1"/>
  <c r="H11" i="2"/>
  <c r="H10" i="2"/>
  <c r="H19" i="2" l="1"/>
  <c r="F9" i="25" s="1"/>
  <c r="H21" i="1"/>
  <c r="H20" i="1"/>
  <c r="H19" i="1"/>
  <c r="H18" i="1"/>
  <c r="H17" i="1"/>
  <c r="H16" i="1"/>
  <c r="H30" i="25"/>
  <c r="C66" i="27" l="1"/>
  <c r="C67" i="27" s="1"/>
  <c r="H28" i="1"/>
  <c r="F8" i="25" l="1"/>
  <c r="T10" i="11"/>
  <c r="F30" i="25" l="1"/>
  <c r="R12" i="15"/>
  <c r="P14" i="25" s="1"/>
  <c r="R12" i="14"/>
  <c r="P13" i="25" s="1"/>
  <c r="R12" i="7"/>
  <c r="P12" i="25" s="1"/>
  <c r="T10" i="7" l="1"/>
  <c r="T12" i="7" s="1"/>
  <c r="R12" i="25" s="1"/>
  <c r="P12" i="7"/>
  <c r="N12" i="25" s="1"/>
  <c r="P26" i="25" l="1"/>
  <c r="R12" i="21"/>
  <c r="P23" i="25" s="1"/>
  <c r="R12" i="20"/>
  <c r="P22" i="25" s="1"/>
  <c r="R13" i="11"/>
  <c r="P18" i="25" s="1"/>
  <c r="R12" i="16"/>
  <c r="P15" i="25" s="1"/>
  <c r="R12" i="22" l="1"/>
  <c r="P24" i="25" s="1"/>
  <c r="T11" i="9"/>
  <c r="N26" i="25"/>
  <c r="P25" i="25"/>
  <c r="N25" i="25"/>
  <c r="T10" i="23"/>
  <c r="T13" i="23" s="1"/>
  <c r="T10" i="21"/>
  <c r="T12" i="21" s="1"/>
  <c r="R23" i="25" s="1"/>
  <c r="P12" i="21"/>
  <c r="N23" i="25" s="1"/>
  <c r="T10" i="20"/>
  <c r="P12" i="20"/>
  <c r="N22" i="25" s="1"/>
  <c r="P14" i="18"/>
  <c r="N20" i="25" s="1"/>
  <c r="T10" i="18"/>
  <c r="R14" i="18"/>
  <c r="P20" i="25" s="1"/>
  <c r="T12" i="18"/>
  <c r="R12" i="12"/>
  <c r="P19" i="25" s="1"/>
  <c r="T10" i="12"/>
  <c r="P12" i="12"/>
  <c r="N19" i="25" s="1"/>
  <c r="T11" i="11"/>
  <c r="T13" i="11" s="1"/>
  <c r="R18" i="25" s="1"/>
  <c r="P13" i="11"/>
  <c r="N18" i="25" s="1"/>
  <c r="T10" i="16"/>
  <c r="T12" i="16" s="1"/>
  <c r="R15" i="25" s="1"/>
  <c r="P12" i="16"/>
  <c r="N15" i="25" s="1"/>
  <c r="T10" i="15"/>
  <c r="T12" i="15" s="1"/>
  <c r="R14" i="25" s="1"/>
  <c r="P12" i="15"/>
  <c r="N14" i="25" s="1"/>
  <c r="T10" i="14"/>
  <c r="T12" i="14" s="1"/>
  <c r="R13" i="25" s="1"/>
  <c r="P12" i="14"/>
  <c r="N13" i="25" s="1"/>
  <c r="T19" i="1"/>
  <c r="T12" i="20" l="1"/>
  <c r="T13" i="9"/>
  <c r="R26" i="25" s="1"/>
  <c r="T16" i="1"/>
  <c r="T15" i="1"/>
  <c r="T18" i="1"/>
  <c r="T12" i="12"/>
  <c r="R19" i="25" s="1"/>
  <c r="T10" i="22"/>
  <c r="T12" i="22" s="1"/>
  <c r="R24" i="25" s="1"/>
  <c r="P12" i="22"/>
  <c r="N24" i="25" s="1"/>
  <c r="T10" i="26"/>
  <c r="N27" i="25"/>
  <c r="P12" i="26"/>
  <c r="P27" i="25"/>
  <c r="R12" i="26"/>
  <c r="R25" i="25"/>
  <c r="T14" i="18"/>
  <c r="R20" i="25" s="1"/>
  <c r="R22" i="25" l="1"/>
  <c r="AC5" i="20"/>
  <c r="T12" i="26"/>
  <c r="R27" i="25"/>
  <c r="T17" i="1" l="1"/>
  <c r="T20" i="1" l="1"/>
  <c r="R28" i="1"/>
  <c r="P8" i="25" l="1"/>
  <c r="T22" i="1"/>
  <c r="T23" i="1"/>
  <c r="T26" i="1"/>
  <c r="T21" i="1" l="1"/>
  <c r="T28" i="1" s="1"/>
  <c r="P28" i="1" l="1"/>
  <c r="R8" i="25" l="1"/>
  <c r="N8" i="25"/>
  <c r="T10" i="4"/>
  <c r="T11" i="4" l="1"/>
  <c r="R19" i="2"/>
  <c r="P9" i="25" s="1"/>
  <c r="T17" i="2"/>
  <c r="T15" i="2"/>
  <c r="T14" i="2"/>
  <c r="T13" i="2"/>
  <c r="T12" i="2"/>
  <c r="T11" i="2"/>
  <c r="T10" i="2"/>
  <c r="P19" i="2"/>
  <c r="N9" i="25" s="1"/>
  <c r="T14" i="4"/>
  <c r="T16" i="4"/>
  <c r="T12" i="4"/>
  <c r="P18" i="4"/>
  <c r="N11" i="25" s="1"/>
  <c r="T19" i="2" l="1"/>
  <c r="R9" i="25" s="1"/>
  <c r="R18" i="4" l="1"/>
  <c r="P11" i="25" s="1"/>
  <c r="T13" i="4"/>
  <c r="T18" i="4" s="1"/>
  <c r="R11" i="25" s="1"/>
  <c r="R12" i="17" l="1"/>
  <c r="P16" i="25" s="1"/>
  <c r="R12" i="19"/>
  <c r="P21" i="25" s="1"/>
  <c r="P30" i="25" l="1"/>
  <c r="P12" i="19"/>
  <c r="N21" i="25" s="1"/>
  <c r="T10" i="19"/>
  <c r="T10" i="17"/>
  <c r="T12" i="17" s="1"/>
  <c r="R16" i="25" s="1"/>
  <c r="P12" i="17"/>
  <c r="N16" i="25" s="1"/>
  <c r="T12" i="19" l="1"/>
  <c r="N30" i="25"/>
  <c r="R21" i="25" l="1"/>
  <c r="R30" i="25" s="1"/>
  <c r="AC5" i="19"/>
</calcChain>
</file>

<file path=xl/comments1.xml><?xml version="1.0" encoding="utf-8"?>
<comments xmlns="http://schemas.openxmlformats.org/spreadsheetml/2006/main">
  <authors>
    <author>Daniel J. Sellars</author>
  </authors>
  <commentList>
    <comment ref="N10" authorId="0" shapeId="0">
      <text>
        <r>
          <rPr>
            <b/>
            <sz val="9"/>
            <color indexed="81"/>
            <rFont val="Tahoma"/>
            <family val="2"/>
          </rPr>
          <t>Daniel J. Sellars:</t>
        </r>
        <r>
          <rPr>
            <sz val="9"/>
            <color indexed="81"/>
            <rFont val="Tahoma"/>
            <family val="2"/>
          </rPr>
          <t xml:space="preserve">
Caught error checking Continuing Disclosure - Settlement Letter shows 2,615,000</t>
        </r>
      </text>
    </comment>
  </commentList>
</comments>
</file>

<file path=xl/sharedStrings.xml><?xml version="1.0" encoding="utf-8"?>
<sst xmlns="http://schemas.openxmlformats.org/spreadsheetml/2006/main" count="2492" uniqueCount="470">
  <si>
    <t>North Texas Municipal Water District</t>
  </si>
  <si>
    <t xml:space="preserve">Debt Information - Regional Water System </t>
  </si>
  <si>
    <t>I.</t>
  </si>
  <si>
    <t>Principal</t>
  </si>
  <si>
    <t>Interest</t>
  </si>
  <si>
    <t>Total</t>
  </si>
  <si>
    <t>Series</t>
  </si>
  <si>
    <t>2009A</t>
  </si>
  <si>
    <t>2009B</t>
  </si>
  <si>
    <t>2010A</t>
  </si>
  <si>
    <t>Maturity</t>
  </si>
  <si>
    <t>Spent</t>
  </si>
  <si>
    <t>Unspent</t>
  </si>
  <si>
    <t>Future Debt Service Requirements</t>
  </si>
  <si>
    <t>Dated</t>
  </si>
  <si>
    <t>II.</t>
  </si>
  <si>
    <t>Entity</t>
  </si>
  <si>
    <t>City of Allen</t>
  </si>
  <si>
    <t>City of Farmersville</t>
  </si>
  <si>
    <t>City of Forney</t>
  </si>
  <si>
    <t>City of Frisco</t>
  </si>
  <si>
    <t>City of Garland</t>
  </si>
  <si>
    <t>City of McKinney</t>
  </si>
  <si>
    <t>City of Mesquite</t>
  </si>
  <si>
    <t>City of Plano</t>
  </si>
  <si>
    <t>City of Richardson</t>
  </si>
  <si>
    <t>City of Rockwall</t>
  </si>
  <si>
    <t>City of Royse City</t>
  </si>
  <si>
    <t>City of Wylie</t>
  </si>
  <si>
    <t>Description</t>
  </si>
  <si>
    <t>III.</t>
  </si>
  <si>
    <t>Final</t>
  </si>
  <si>
    <t>AAA</t>
  </si>
  <si>
    <t>Aa2</t>
  </si>
  <si>
    <t xml:space="preserve">  S&amp;P</t>
  </si>
  <si>
    <t xml:space="preserve">  Moody's</t>
  </si>
  <si>
    <t>Outstanding Bonds</t>
  </si>
  <si>
    <t>Purpose of Bonds</t>
  </si>
  <si>
    <t>Source of Payments</t>
  </si>
  <si>
    <t xml:space="preserve">Debt Information - Regional Solid Waste System </t>
  </si>
  <si>
    <t xml:space="preserve">Debt Information - Upper East Fork Interceptor System </t>
  </si>
  <si>
    <t xml:space="preserve">Debt Information - Regional Wastewater System </t>
  </si>
  <si>
    <t>AA</t>
  </si>
  <si>
    <t>Aa3</t>
  </si>
  <si>
    <t>Aa1</t>
  </si>
  <si>
    <t>Debt Information - Mustang Creek Interceptor</t>
  </si>
  <si>
    <t>A+</t>
  </si>
  <si>
    <t>AA-</t>
  </si>
  <si>
    <t>City of Princeton</t>
  </si>
  <si>
    <t>City of Prosper</t>
  </si>
  <si>
    <t>City of Heath</t>
  </si>
  <si>
    <t>City of Seagoville</t>
  </si>
  <si>
    <t>City of Little Elm</t>
  </si>
  <si>
    <t>City of Fate</t>
  </si>
  <si>
    <t>A1</t>
  </si>
  <si>
    <t>City of Terrell</t>
  </si>
  <si>
    <t>Debt Information - S. Rockwall (Buffalo Creek) Wastewater Treatment Plant</t>
  </si>
  <si>
    <t>City of Murphy</t>
  </si>
  <si>
    <t>(i) Construction of Odor Control Improvements at Rowlett Creek WWTP; (ii) Construction of Electrical Improvements at Mesquite WWTP; (iii) Construction of Other Improvements to the Regional Wastewater System; (iv) Fund Debt Service Reserve Fund; and (v) Pay Cost of Issuance of the Bonds.</t>
  </si>
  <si>
    <t>(i) Design and Construction of a Pump Station; (ii) Fund the Debt Service Fund; and (iii) Pay Cost of Issuance of the Bonds.</t>
  </si>
  <si>
    <t>(i) Acquisition and Construction of Standby Power and Miscellaneous Improvements to the Existing 3.5 mgd Lift Station for the Buffalo Creek Plant; (ii) Installation of 8,500 feet of 18 inch and 24 inch Interceptor Line and Other Related Buffalo Creek Plant Improvements; (iii) Fund the Debt Service Fund; and (iv) Pay Cost of Issuance of the Bonds.</t>
  </si>
  <si>
    <t>(i) Design and Construction of a Wastewater Interceptor Pipeline and Related Facilities; (ii) Acquisition of Right-of-Way; (iii) Fund the Debt Service Fund; (iv) Provide Funds to Pay Interest on the Bonds During Construction; and (v) Pay Cost of Issuance of the Bonds.</t>
  </si>
  <si>
    <t>(i) Acquisition, Construction, and Improvement of the Buffalo Creek Wastewater Interceptor Pipeline and Related Facilities; (ii) Acquisition of Right-of-Way; (iii) Fund the Debt Service Fund; and (iv) Pay Cost of Issuance of the Bonds.</t>
  </si>
  <si>
    <t>(i) Prepay Amounts Payable Pursuant to a Water Storage Agreement with the Department of the Army with Respect to Lake Texoma; (ii) Fund the Debt Service Fund; and (iii) Pay Cost of Issuance of the Bonds.</t>
  </si>
  <si>
    <t>(i) Acquisition and Construction of Ozonation Facilities at the Wylie WTP; (ii) Fund the Debt Service Fund; and (iii) Pay Cost of Issuance of the Bonds.</t>
  </si>
  <si>
    <t>Note: No Outstanding Debt Obligations Are Secured By Ad Valorem Taxation.</t>
  </si>
  <si>
    <t>(i) Design and Construction of a 3 MG Water Storage Facility; (ii) Fund the Debt Service Fund; and (iii) Pay Cost of Issuance of the Bonds.</t>
  </si>
  <si>
    <t>(i) Acquisition, Construction, and Improvement of the Mustang Creek Wastewater Interceptor System; (ii) Fund the Debt Service Fund; and (iii) Pay Cost of Issuance of the Bonds.</t>
  </si>
  <si>
    <t>Debt Information - Sabine Creek Wastewater Treatment Plant</t>
  </si>
  <si>
    <t>System</t>
  </si>
  <si>
    <t>Regional Water System</t>
  </si>
  <si>
    <t>Regional Wastewater System</t>
  </si>
  <si>
    <t>Regional Solid Waste System</t>
  </si>
  <si>
    <t>Upper East Fork Interceptor System</t>
  </si>
  <si>
    <t>S. Rockwall (Buffalo Creek) Wastewater Treatment Plant</t>
  </si>
  <si>
    <t>Sabine Creek Wastewater Treatment Plant</t>
  </si>
  <si>
    <t>Mustang Creek Interceptor</t>
  </si>
  <si>
    <t>Outstanding Debt Summary</t>
  </si>
  <si>
    <t xml:space="preserve"> </t>
  </si>
  <si>
    <t>Muddy Creek Wastewater Treatment Plant</t>
  </si>
  <si>
    <t>(i) Refund the 2003 Bonds; and (ii) Pay Cost of Issuance of the Bonds.</t>
  </si>
  <si>
    <t>(i) Refund the 2005 Bonds; and (ii) Pay Cost of Issuance of the Bonds.</t>
  </si>
  <si>
    <t>(i) Refund the 2006 Bonds; and (ii) Pay Cost of Issuance of the Bonds.</t>
  </si>
  <si>
    <t>(i) Refund the 2004 Bonds; and (ii) Pay Cost of Issuance of the Bonds.</t>
  </si>
  <si>
    <t>Little Elm Water Transmission Facilities</t>
  </si>
  <si>
    <t>Terrell Water Transmission Facilities</t>
  </si>
  <si>
    <t>Rockwall Water Pump Station Facilities</t>
  </si>
  <si>
    <t>Panther Creek Wastewater Treatment Plant</t>
  </si>
  <si>
    <t>Lower East Fork Interceptor</t>
  </si>
  <si>
    <t>Muddy Creek Interceptor</t>
  </si>
  <si>
    <t>Parker Creek Interceptor</t>
  </si>
  <si>
    <t>Sabine Creek Interceptor</t>
  </si>
  <si>
    <t>Buffalo Creek Interceptor</t>
  </si>
  <si>
    <t>Debt Information - Buffalo Creek Interceptor</t>
  </si>
  <si>
    <t>Debt Information - Sabine Creek Interceptor</t>
  </si>
  <si>
    <t>Debt Information - Parker Creek Interceptor</t>
  </si>
  <si>
    <t>Debt Information - Muddy Creek Interceptor</t>
  </si>
  <si>
    <t>Debt Information - Lower East Fork Interceptor</t>
  </si>
  <si>
    <t>Debt Information - Muddy Creek Wastewater Treatment Plant</t>
  </si>
  <si>
    <t>Debt Information - Panther Creek Wastewater Treatment Plant</t>
  </si>
  <si>
    <t>Debt Information - Rockwall Water Pump Station Facilities</t>
  </si>
  <si>
    <t>Debt Information - Terrell Water Transmission Facilities</t>
  </si>
  <si>
    <t>Debt Information - Rockwall-Heath Water Storage Facilities</t>
  </si>
  <si>
    <t>Debt Information - Little Elm Water Transmission Facilities</t>
  </si>
  <si>
    <t>Rockwall-Heath Water Storage Facilities</t>
  </si>
  <si>
    <t>(i) Obtain Necessary Permits for the Lower Bois D'Arc Creek Reservoir.</t>
  </si>
  <si>
    <t>(i) Improving the Water System.</t>
  </si>
  <si>
    <t>Outstanding Bonds / Contracts Payable</t>
  </si>
  <si>
    <t>Purpose of Bonds / Contracts Payable</t>
  </si>
  <si>
    <t>Bond Credit Ratings:</t>
  </si>
  <si>
    <t>*</t>
  </si>
  <si>
    <t>*  Represents the date NTMWD entered into an Agreement with the United States Government of a Contract Payable.</t>
  </si>
  <si>
    <t>N/A</t>
  </si>
  <si>
    <t>Payments to United States Government for Contracts Payable for Lake Lavon Enlargement Project Cost of the Immediate Use Water Supply.</t>
  </si>
  <si>
    <t>Payments to United States Government for Contracts Payable for Jim Chapman Lake 16% of NTMWD's Share of Costs of Water Supply.</t>
  </si>
  <si>
    <t>Payments to United States Government for Contracts Payable for Jim Chapman Lake 84% of NTMWD's Share of Costs of Water Supply.</t>
  </si>
  <si>
    <t>Payments to United States Government for Contracts Payable for Lake Lavon Enlargement Project Cost of the Future Use Water Supply.</t>
  </si>
  <si>
    <t>(i) Expansion of the Stewart Creek WWTP from 5 MGD to 10 MGD; (ii) Fund the Debt Service Reserve Fund; and (iii) Pay Cost of Issuance of the Bonds</t>
  </si>
  <si>
    <t>(i) Refund $5,755,000 of the 2006 Bonds; and (ii) Pay Cost of Issuance of the Bonds.</t>
  </si>
  <si>
    <t>(i) Refund $11,715,000 of the 2006 Bonds; and (ii) Pay Cost Issuance of Bonds.</t>
  </si>
  <si>
    <t>Debt Information - Parker Creek Parallel Interceptor</t>
  </si>
  <si>
    <t>Parker Creek Parallel Interceptor</t>
  </si>
  <si>
    <t>(i) Acquisition and Construction of the Parker Creek Parallel Wastewater Interceptor System; (ii) Fund the Debt Service Fund; and (iii) Pay Cost of Issuance of the Bonds.</t>
  </si>
  <si>
    <t>(i) Construction of the Wylie Water Treatment Plant No. 4 70 MGD Expansion, Construction of the Trinity River Main Stem Pump Station and Pipeline, Construction of the North System Exchange Parkway 13.5 MG Ground Storage Facilities, Construction of the North McKinney Pipeline, and other System improvements; (ii) Refunding a Portion of the District's Outstanding Debt (the "Refunded Obligations") for Debt Service Savings; (iii) Fund the Debt Service Reserve fund; and (iv) Pay Cost of Issuance of the Bonds.</t>
  </si>
  <si>
    <t>(i) Construction of 121 Regional Disposal Facility Concrete Pavement Improvements, 121 Regional Disposal Facility Leachate Lift Station and Pipeline, and Other System Improvements; (ii) Fund the Debt Service Reserve Fund; (iii) Refunding a Portion of the District's Outstanding Debt (the "Refunded Bonds"); and (iv) Pay Cost of Issuance of the Bonds.</t>
  </si>
  <si>
    <t xml:space="preserve">Original </t>
  </si>
  <si>
    <t>Par Amount</t>
  </si>
  <si>
    <t>A</t>
  </si>
  <si>
    <t>A-</t>
  </si>
  <si>
    <t>Stewart Creek West Wastewater Treatment Plant</t>
  </si>
  <si>
    <t>Debt Information - Stewart Creek West Wastewater Treatment Plant</t>
  </si>
  <si>
    <t>(i) 121 Regional Disposal Facility Cell Construction, Pavement Improvements, and Other System Improvements; (ii) Fund the Debt Service Reserve Fund; and (iii) Pay Cost of Issuance of the Bonds.</t>
  </si>
  <si>
    <t>Proceeds</t>
  </si>
  <si>
    <t>Proceeds Received</t>
  </si>
  <si>
    <t>2017A</t>
  </si>
  <si>
    <t>TOTAL CONSTRUCTION FUNDS</t>
  </si>
  <si>
    <t>Fund #</t>
  </si>
  <si>
    <t>WATER CAP IMPROV (Unrestricted)</t>
  </si>
  <si>
    <t>WATER 2015</t>
  </si>
  <si>
    <t>WATER 2016</t>
  </si>
  <si>
    <t>WATER 2017 SWIFT-  LBCR</t>
  </si>
  <si>
    <t xml:space="preserve">WATER 2017 SWIFT - TRT &amp; DIST </t>
  </si>
  <si>
    <t>WATER 2018 SWIFT-  LBCR</t>
  </si>
  <si>
    <t xml:space="preserve">WATER 2018 SWIFT - TRT &amp; DIST </t>
  </si>
  <si>
    <t>REG WASTEWATER CAP IMPROV (Unrestricted)</t>
  </si>
  <si>
    <t>REG WASTEWATER CAP IMPROV</t>
  </si>
  <si>
    <t>REG WASTEWATER 2015</t>
  </si>
  <si>
    <t>REG WASTEWATER 2016</t>
  </si>
  <si>
    <t>REG WASTEWATER 2017</t>
  </si>
  <si>
    <t>REG WASTEWATER 2018</t>
  </si>
  <si>
    <t>PANTHER CREEK CAP IMPROV (Unrestricted)</t>
  </si>
  <si>
    <t>SABINE CREEK WWTP CAP IMPROV</t>
  </si>
  <si>
    <t>SABINE CREEK WWTP 2016</t>
  </si>
  <si>
    <t>STEWART CREEK WEST WWTP CAP IMPROV</t>
  </si>
  <si>
    <t>STEWART CREEK WEST WWTP 2015</t>
  </si>
  <si>
    <t>MUDDY CREEK WWTP CAP IMPROV (Unrestricted)</t>
  </si>
  <si>
    <t>SOLID WASTE CAP IMPROV (Unrestricted)</t>
  </si>
  <si>
    <t>SOLID WASTE 2015</t>
  </si>
  <si>
    <t>SOLID WASTE 2016</t>
  </si>
  <si>
    <t>SOLID WASTE 2017</t>
  </si>
  <si>
    <t>UPPER EAST FORK INTERC. CAP IMPROV (Unrestricted)</t>
  </si>
  <si>
    <t>UPPER EAST FORK INTERC. 2015</t>
  </si>
  <si>
    <t>UPPER EAST FORK INTERC. 2016</t>
  </si>
  <si>
    <t>UPPER EAST FORK INTERC. 2017</t>
  </si>
  <si>
    <t>UPPER EAST FORK INTERC. 2018</t>
  </si>
  <si>
    <t>PARKER CREEK INTERC. CAP IMPROV</t>
  </si>
  <si>
    <t>BUFFALO CREEK INTERC. CAP IMPROV</t>
  </si>
  <si>
    <t>MUSTANG CREEK INTERC. CAP IMPROV</t>
  </si>
  <si>
    <t>PARKER CREEK PARALLEL WW INTERC. CAP IMPROV.</t>
  </si>
  <si>
    <t>PARKER CREEK PARALLEL WW INTERC. 2016</t>
  </si>
  <si>
    <t>WATER 2018 SWIFT - ESCROW (TD 25 LGC/BNY 03)</t>
  </si>
  <si>
    <t>Fund Name</t>
  </si>
  <si>
    <t>Construction Fund Proceeds</t>
  </si>
  <si>
    <t>MUDDY CREEK WWTP CAP IMPROV</t>
  </si>
  <si>
    <t>SOLID WASTE CAP IMPROV</t>
  </si>
  <si>
    <t>MUSTANG CREEK INTERC. CAP IMPROV (Unrestricted)</t>
  </si>
  <si>
    <t>(i) Improving The District's Water System, Including Paying Preconstruction Costs Relating To The Lower Bois D'Arc Creek Reservoir; Leonard Water Treatment Plant, and Associated Pipelines; (ii) Fund The Debt Service Reserve Fund; and (iii) Pay Cost Of Issuance Of The Bonds.</t>
  </si>
  <si>
    <t>(i) Construction and Inspection of Princeton Lift Station Improvements and Parallel Force Main, Construction of Lower White Rock Lift Station Improvements, System Capacity Assessment Phase II, Right of Way for Beck Branch Parallel Interceptor Sewer Improvements, Property Acquisition for Indian Creek Lift Station and Force Main Improvements and Other System Improvements; (ii) Fund the Debt Service Reserve Fund; and (iii) Pay the Cost of Issuance of the Bonds.</t>
  </si>
  <si>
    <t>(i) Construction and Inspection of the Indian Creek Force Main No. 2 and Lift Station No. 2, Construction and Inspection of Beck Branch Parallel Interceptor Improvements, Construction and Inspection of Plano Spring Creek Lift Station No. 2 Improvements and Other System Improvements; (ii) Fund the Debt Service Reserve Fund; and (iii) Pay the Cost of Issuance of the Bonds.</t>
  </si>
  <si>
    <t>A3</t>
  </si>
  <si>
    <t>(i) Property Acquisition And Design Of A New 16 MGD RWWTP, Construction And Inspection Of Wilson Creek WWTP Electrical Improvement Phase II, Construction And Inspection Of Mesquite Influent Flow Handling And Secondary Clarifier Improvements And Other System Improvements; (ii) Fund The Debt Service Reserve Fund; and (iii) Pay Cost Of Issuance Of The Bonds.</t>
  </si>
  <si>
    <t>2018A</t>
  </si>
  <si>
    <t>WATER 2018 SWIFT - WORKING CAPITAL</t>
  </si>
  <si>
    <t>WATER 2018A SWIFT - WORKING CAPITAL</t>
  </si>
  <si>
    <t>WATER 2018A SWIFT - ESCROW (TD 26 LGC/BNY 04)</t>
  </si>
  <si>
    <t>MUDDY CREEK WWTP 2019</t>
  </si>
  <si>
    <t xml:space="preserve">WATER 2018A SWIFT - TRT &amp; DIST </t>
  </si>
  <si>
    <t>As Of September 30, 2019</t>
  </si>
  <si>
    <t>9/1/49</t>
  </si>
  <si>
    <t>3/1/49</t>
  </si>
  <si>
    <t>9/1/48</t>
  </si>
  <si>
    <t>3/1/48</t>
  </si>
  <si>
    <t>9/1/47</t>
  </si>
  <si>
    <t>3/1/47</t>
  </si>
  <si>
    <t>9/1/46</t>
  </si>
  <si>
    <t>3/1/46</t>
  </si>
  <si>
    <t>9/1/45</t>
  </si>
  <si>
    <t>3/1/45</t>
  </si>
  <si>
    <t>c</t>
  </si>
  <si>
    <t>9/1/44</t>
  </si>
  <si>
    <t>3/1/44</t>
  </si>
  <si>
    <t>9/1/43</t>
  </si>
  <si>
    <t>3/1/43</t>
  </si>
  <si>
    <t>9/1/42</t>
  </si>
  <si>
    <t>3/1/42</t>
  </si>
  <si>
    <t>9/1/41</t>
  </si>
  <si>
    <t>3/1/41</t>
  </si>
  <si>
    <t>9/1/40</t>
  </si>
  <si>
    <t>3/1/40</t>
  </si>
  <si>
    <t>9/1/39</t>
  </si>
  <si>
    <t>3/1/39</t>
  </si>
  <si>
    <t>9/1/38</t>
  </si>
  <si>
    <t>3/1/38</t>
  </si>
  <si>
    <t>9/1/37</t>
  </si>
  <si>
    <t>3/1/37</t>
  </si>
  <si>
    <t>9/1/36</t>
  </si>
  <si>
    <t>3/1/36</t>
  </si>
  <si>
    <t>9/1/35</t>
  </si>
  <si>
    <t>3/1/35</t>
  </si>
  <si>
    <t>9/1/34</t>
  </si>
  <si>
    <t>3/1/34</t>
  </si>
  <si>
    <t>9/1/33</t>
  </si>
  <si>
    <t>3/1/33</t>
  </si>
  <si>
    <t>9/1/32</t>
  </si>
  <si>
    <t>3/1/32</t>
  </si>
  <si>
    <t>9/1/31</t>
  </si>
  <si>
    <t>3/1/31</t>
  </si>
  <si>
    <t>9/1/30</t>
  </si>
  <si>
    <t>3/1/30</t>
  </si>
  <si>
    <t>9/1/29</t>
  </si>
  <si>
    <t>3/1/29</t>
  </si>
  <si>
    <t>9/1/28</t>
  </si>
  <si>
    <t>3/1/28</t>
  </si>
  <si>
    <t>9/1/27</t>
  </si>
  <si>
    <t>3/1/27</t>
  </si>
  <si>
    <t>9/1/26</t>
  </si>
  <si>
    <t>3/1/26</t>
  </si>
  <si>
    <t>9/1/25</t>
  </si>
  <si>
    <t>3/1/25</t>
  </si>
  <si>
    <t>9/1/24</t>
  </si>
  <si>
    <t>3/1/24</t>
  </si>
  <si>
    <t>9/1/23</t>
  </si>
  <si>
    <t>3/1/23</t>
  </si>
  <si>
    <t>9/1/22</t>
  </si>
  <si>
    <t>3/1/22</t>
  </si>
  <si>
    <t>9/1/21</t>
  </si>
  <si>
    <t>3/1/21</t>
  </si>
  <si>
    <t>9/1/20</t>
  </si>
  <si>
    <t>3/1/20</t>
  </si>
  <si>
    <t>FY Total</t>
  </si>
  <si>
    <t>Coupon</t>
  </si>
  <si>
    <t>Net Interest</t>
  </si>
  <si>
    <t>Credit</t>
  </si>
  <si>
    <t>Adj Total</t>
  </si>
  <si>
    <t>BABs Interest Credit</t>
  </si>
  <si>
    <t>Date</t>
  </si>
  <si>
    <t>2009a</t>
  </si>
  <si>
    <t>2009b</t>
  </si>
  <si>
    <t>2010a</t>
  </si>
  <si>
    <t>Series 2009A - 3/1/09</t>
  </si>
  <si>
    <t>Series 2009B - 7/15/09</t>
  </si>
  <si>
    <t>Series 2010 - 10/15/10</t>
  </si>
  <si>
    <t>Series 2010A - 10/15/10 (Build America Bonds)</t>
  </si>
  <si>
    <t xml:space="preserve">Series 2012 - 6/14/12 </t>
  </si>
  <si>
    <t>Series 2014 - 7/9/14</t>
  </si>
  <si>
    <t>Series 2015 - 4/13/15</t>
  </si>
  <si>
    <t>Series 2016 - 10/27/16</t>
  </si>
  <si>
    <t>Series 2017 - 11/14/17</t>
  </si>
  <si>
    <t>Series 2018 - 5/1/18</t>
  </si>
  <si>
    <t>Series 2018A - 11/1/18</t>
  </si>
  <si>
    <t>Total Bonds</t>
  </si>
  <si>
    <t>101 - Regional Water System</t>
  </si>
  <si>
    <t>101- Regional Water System</t>
  </si>
  <si>
    <t>12/1/49</t>
  </si>
  <si>
    <t>6/1/49</t>
  </si>
  <si>
    <t>12/1/48</t>
  </si>
  <si>
    <t>6/1/48</t>
  </si>
  <si>
    <t>12/1/47</t>
  </si>
  <si>
    <t>6/1/47</t>
  </si>
  <si>
    <t>12/1/46</t>
  </si>
  <si>
    <t>6/1/46</t>
  </si>
  <si>
    <t>12/1/45</t>
  </si>
  <si>
    <t>6/1/45</t>
  </si>
  <si>
    <t>12/1/44</t>
  </si>
  <si>
    <t>6/1/44</t>
  </si>
  <si>
    <t>12/1/43</t>
  </si>
  <si>
    <t>6/1/43</t>
  </si>
  <si>
    <t>12/1/42</t>
  </si>
  <si>
    <t>6/1/42</t>
  </si>
  <si>
    <t>12/1/41</t>
  </si>
  <si>
    <t>6/1/41</t>
  </si>
  <si>
    <t>12/1/40</t>
  </si>
  <si>
    <t>6/1/40</t>
  </si>
  <si>
    <t>12/1/39</t>
  </si>
  <si>
    <t>6/1/39</t>
  </si>
  <si>
    <t>12/1/38</t>
  </si>
  <si>
    <t>6/1/38</t>
  </si>
  <si>
    <t>12/1/37</t>
  </si>
  <si>
    <t>6/1/37</t>
  </si>
  <si>
    <t>12/1/36</t>
  </si>
  <si>
    <t>6/1/36</t>
  </si>
  <si>
    <t>12/1/35</t>
  </si>
  <si>
    <t>6/1/35</t>
  </si>
  <si>
    <t>12/1/34</t>
  </si>
  <si>
    <t>6/1/34</t>
  </si>
  <si>
    <t>12/1/33</t>
  </si>
  <si>
    <t>6/1/33</t>
  </si>
  <si>
    <t>12/1/32</t>
  </si>
  <si>
    <t>6/1/32</t>
  </si>
  <si>
    <t>12/1/31</t>
  </si>
  <si>
    <t>6/1/31</t>
  </si>
  <si>
    <t>12/1/30</t>
  </si>
  <si>
    <t>6/1/30</t>
  </si>
  <si>
    <t>12/1/29</t>
  </si>
  <si>
    <t>6/1/29</t>
  </si>
  <si>
    <t>12/1/28</t>
  </si>
  <si>
    <t>6/1/28</t>
  </si>
  <si>
    <t>12/1/27</t>
  </si>
  <si>
    <t>6/1/27</t>
  </si>
  <si>
    <t>12/1/26</t>
  </si>
  <si>
    <t>6/1/26</t>
  </si>
  <si>
    <t>12/1/25</t>
  </si>
  <si>
    <t>6/1/25</t>
  </si>
  <si>
    <t>12/1/24</t>
  </si>
  <si>
    <t>6/1/24</t>
  </si>
  <si>
    <t>12/1/23</t>
  </si>
  <si>
    <t>6/1/23</t>
  </si>
  <si>
    <t>12/1/22</t>
  </si>
  <si>
    <t>6/1/22</t>
  </si>
  <si>
    <t>12/1/21</t>
  </si>
  <si>
    <t>6/1/21</t>
  </si>
  <si>
    <t>12/1/20</t>
  </si>
  <si>
    <t>6/1/20</t>
  </si>
  <si>
    <t>12/1/19</t>
  </si>
  <si>
    <t>Series 2012 - 3/15/12</t>
  </si>
  <si>
    <t>Series 2013 - 3/15/12</t>
  </si>
  <si>
    <t>Series 2015 - 8/15/15</t>
  </si>
  <si>
    <t>Series 2016 - 8/25/16</t>
  </si>
  <si>
    <t>Series 2017 - 3/23/17</t>
  </si>
  <si>
    <t>Series 2017R - 12/7/17</t>
  </si>
  <si>
    <t>Series 2018 - 3/23/17</t>
  </si>
  <si>
    <t xml:space="preserve">Series 2019 - </t>
  </si>
  <si>
    <t>301 - Regional Wastewater System</t>
  </si>
  <si>
    <t>Series 2015 - 11/19/15</t>
  </si>
  <si>
    <t>Series 2016 - 11/17/16</t>
  </si>
  <si>
    <t>Series 2017 - 11/16/17</t>
  </si>
  <si>
    <t>401- Regional Solid Waste System</t>
  </si>
  <si>
    <t>501 - Upper East Fork Interceptor System</t>
  </si>
  <si>
    <t>Series 2018 - 2/22/18</t>
  </si>
  <si>
    <t>Series 2015 - 3/15/15</t>
  </si>
  <si>
    <t>Series 2012 - 8/15/12</t>
  </si>
  <si>
    <t>Series 2013 - 1/10/13</t>
  </si>
  <si>
    <t>Series 2005 - 6/15/05</t>
  </si>
  <si>
    <t>Series 2014 - 12/1/14</t>
  </si>
  <si>
    <t>207 - Terrell Water Transmission Facilities</t>
  </si>
  <si>
    <t>Series 2006 - 3/15/06</t>
  </si>
  <si>
    <t>208 - Rockwall Water Pump Station</t>
  </si>
  <si>
    <t>Series 2008 - 11/15/08</t>
  </si>
  <si>
    <t>305 - South Rockwall (Buffalo Creek) WWTP</t>
  </si>
  <si>
    <t>Series 2014 Refunding - 10/1/14</t>
  </si>
  <si>
    <t>Series 2017 Refunding - 12/7/17</t>
  </si>
  <si>
    <t>307 - Panther Creek WWTP</t>
  </si>
  <si>
    <t>Series 2012 - 12/6/12</t>
  </si>
  <si>
    <t>Series 2016 - 9/22/16</t>
  </si>
  <si>
    <t>308 Sabine Creek WWTP</t>
  </si>
  <si>
    <t>Series 2015 - 9/15/15</t>
  </si>
  <si>
    <t>309 - Stewart Creek WWTP</t>
  </si>
  <si>
    <t>Series 2012 Refunding - 6/14/12</t>
  </si>
  <si>
    <t>Series 2016 Refunding - 3/24/16</t>
  </si>
  <si>
    <t>310 - Muddy Creek WWTP</t>
  </si>
  <si>
    <t>Series 2016 - 3/24/2016</t>
  </si>
  <si>
    <t>503 - Lower East Fork Interceptor System</t>
  </si>
  <si>
    <t>504 - Muddy Creek Interceptor</t>
  </si>
  <si>
    <t>Series 2003 - 5/1/03</t>
  </si>
  <si>
    <t>505 - Parker Creek Interceptor</t>
  </si>
  <si>
    <t>506 - Sabine Creek Interceptor</t>
  </si>
  <si>
    <t>Series 2007 - 7/15/07</t>
  </si>
  <si>
    <t>Series 2012 - 6/14/12</t>
  </si>
  <si>
    <t>507 - Buffalo Creek Interceptor</t>
  </si>
  <si>
    <t xml:space="preserve">509 - Mustang Creek Interceptor </t>
  </si>
  <si>
    <t>Series 2016 - 8/25/2016</t>
  </si>
  <si>
    <t xml:space="preserve">510 - Parker Creek Parallel Interceptor </t>
  </si>
  <si>
    <t>AS OF</t>
  </si>
  <si>
    <t>ANNUAL REPORT OF OUTSTANDING DEBT OBLIGATIONS</t>
  </si>
  <si>
    <t>NORTH TEXAS MUNICIPAL WATER DISTRICT</t>
  </si>
  <si>
    <t>1</t>
  </si>
  <si>
    <t>Summary</t>
  </si>
  <si>
    <t>TABLE OF CONTENTS</t>
  </si>
  <si>
    <t>Annual Report of Outstanding Debt Obligations</t>
  </si>
  <si>
    <t>Finance Manager                                           </t>
  </si>
  <si>
    <t>_______________________                     </t>
  </si>
  <si>
    <t>Drew Farris                                                 </t>
  </si>
  <si>
    <t>Assistant Deputy (Finance)</t>
  </si>
  <si>
    <t>_______________________ </t>
  </si>
  <si>
    <t>Erik Felthous</t>
  </si>
  <si>
    <t>Deputy Director (Administrative Services)</t>
  </si>
  <si>
    <t>Rodney Rhoades</t>
  </si>
  <si>
    <t>Sub-Total - LOGIC Construction Escrowed</t>
  </si>
  <si>
    <t>TOTAL LOGIC CONSTRUCTION</t>
  </si>
  <si>
    <t>TEXAS CLASS CONSTRUCTION FUNDS (TD 34, TXCL 007) (Restricted Unless Otherwise Noted)</t>
  </si>
  <si>
    <t>Sub-Total - TEXAS CLASS Construction</t>
  </si>
  <si>
    <t>Sub-Total - TEXAS CLASS Working Capital (Mitigation) Funds</t>
  </si>
  <si>
    <t>Total - TEXAS CLASS Construction</t>
  </si>
  <si>
    <t>WATER 2018A SWIFT - LBCR</t>
  </si>
  <si>
    <t>Series 2019 - 4/25/19</t>
  </si>
  <si>
    <t>6/1/50</t>
  </si>
  <si>
    <t>12/1/50</t>
  </si>
  <si>
    <t>6/1/51</t>
  </si>
  <si>
    <t>12/1/51</t>
  </si>
  <si>
    <t>6/1/52</t>
  </si>
  <si>
    <t>12/1/52</t>
  </si>
  <si>
    <t>6/1/53</t>
  </si>
  <si>
    <t>12/1/53</t>
  </si>
  <si>
    <t>6/1/54</t>
  </si>
  <si>
    <t>12/1/54</t>
  </si>
  <si>
    <t>6/1/55</t>
  </si>
  <si>
    <t>12/1/55</t>
  </si>
  <si>
    <t>6/1/56</t>
  </si>
  <si>
    <t>12/1/56</t>
  </si>
  <si>
    <t>6/1/57</t>
  </si>
  <si>
    <t>12/1/57</t>
  </si>
  <si>
    <t>6/1/58</t>
  </si>
  <si>
    <t>12/1/58</t>
  </si>
  <si>
    <t>6/1/59</t>
  </si>
  <si>
    <t>12/1/59</t>
  </si>
  <si>
    <t>6/1/60</t>
  </si>
  <si>
    <t>12/1/60</t>
  </si>
  <si>
    <t>6/1/61</t>
  </si>
  <si>
    <t>12/1/61</t>
  </si>
  <si>
    <t>MUSTANG CREEK INTERC. 2019</t>
  </si>
  <si>
    <t>Series 2019 - 4/15/2019</t>
  </si>
  <si>
    <t>Series 2019 - 2/15/2019</t>
  </si>
  <si>
    <t>Series 2019 - 7/25/2019</t>
  </si>
  <si>
    <t>City of Melissa</t>
  </si>
  <si>
    <t>REG WASTEWATER 2019</t>
  </si>
  <si>
    <t>Summary Total</t>
  </si>
  <si>
    <t>CAP IMP</t>
  </si>
  <si>
    <t>(i) Acquisition, Construction, and Improvement of the Mustang Creek Wastewater Interceptor System, Lift Station, and Other System Improvements; (ii) Fund the Debt Service Fund; and (iii) Pay Cost of Issuance of the Bonds.</t>
  </si>
  <si>
    <t>(i) Construction and Inspection of the Floyd Branch RWWTP Optimization Process Improvements, Design of the Regional Water Resource Facility, Construction and Inspection of the Wilson Creek RWWTP Maintenance Facility and Solids Operations Facility, and Other System Improvements; (ii) Fund the Debt Service Reserve Fund; and (iii) Pay Cost of Issuance of the Bonds.</t>
  </si>
  <si>
    <t>Lavon - 12/1</t>
  </si>
  <si>
    <t>Lavon - 1/1</t>
  </si>
  <si>
    <t>Chapman - 6/11</t>
  </si>
  <si>
    <t>Chapman - 11/27</t>
  </si>
  <si>
    <t>Series 2019 - 11/1/18</t>
  </si>
  <si>
    <t>(i) Refunding a Portion of the District's Outstanding Debt (the "Refunded Obligations") for Debt Service Savings;  and (ii) Pay Cost Of Issuance Of The Bonds.</t>
  </si>
  <si>
    <t>UPPER EAST FORK INTERC. 2019</t>
  </si>
  <si>
    <t>AS MANDATED BY LOCAL GOVERNMENT CODE SECTION 140.008</t>
  </si>
  <si>
    <r>
      <t xml:space="preserve">General information regarding the North Texas Municipal Water District may be obtained at its Administrative Offices located at 501 E. Brown Street in Wylie Texas, by phone at 972-442-5405, or email at </t>
    </r>
    <r>
      <rPr>
        <u/>
        <sz val="14"/>
        <color theme="4" tint="-0.24994659260841701"/>
        <rFont val="Calibri"/>
        <family val="2"/>
        <scheme val="minor"/>
      </rPr>
      <t>executivedirector.info@ntmwd.com</t>
    </r>
    <r>
      <rPr>
        <sz val="14"/>
        <rFont val="Calibri"/>
        <family val="2"/>
        <scheme val="minor"/>
      </rPr>
      <t xml:space="preserve">.  Questions </t>
    </r>
    <r>
      <rPr>
        <sz val="14"/>
        <color theme="1"/>
        <rFont val="Calibri"/>
        <family val="2"/>
        <scheme val="minor"/>
      </rPr>
      <t>concerning any of the information provided in this Annual Report or additional financial information should be addressed to the office of the Finance Manager, P.O. Box 2408, Wylie Texas 75098. </t>
    </r>
  </si>
  <si>
    <t>(i) Design, Acquisition of Property, and Construction of Facilities for the Extension of the Texoma Raw Water Pipeline to the Wylie WTP and Other Related Improvements; (ii) Refunding a Portion of the District's Outstanding Debt (the "Refunded Obligations"); (iii) Fund the Debt Service Reserve Fund; and (iv) Pay Cost of Issuance of the Bonds.</t>
  </si>
  <si>
    <t>(i) Acquisition of Property and Design of the Dam for Lower Bois D'Arc Creek Reservoir, Construction of Wylie WTP II Filter Underdrain Improvements, Construction of Shiloh Pump Station Improvements, and Other Related System Improvements; (ii) Refunding a Portion of the District's Outstanding Debt (the "Refunded Obligations"); (iii) Fund the Debt Service Fund; and (iv) Pay Cost of Issuance of the Bonds.</t>
  </si>
  <si>
    <t>(i) Construction of Trinity Main Stem Pump Station, Purchase of Pipe Material for Trinity Main Stem Pump Pipeline, Construction of Wylie Water Treatment Plant Chemical System Improvements, and Other System Improvements; (ii) Refunding a Portion of the District's Outstanding Debt (the "Refunded Obligations"); and (iii) Pay Cost of Issuance of the Bonds.</t>
  </si>
  <si>
    <t>206 - Rockwall-Heath Water Storage Facilities</t>
  </si>
  <si>
    <t>201 - Little Elm Water Transmission Facilities</t>
  </si>
  <si>
    <t>(i) Construction and Inspection of the Plano Spring Creek Force Main Parallel, Plano Spring Creek Lift Station No. 2 Improvements, Wilson Creek Station Improvements, and Other System Improvements; (ii) Fund the Debt Service Reserve Fund; and (iii) Pay the Cost of Issuance of the Bonds.</t>
  </si>
  <si>
    <t>a</t>
  </si>
  <si>
    <t>Encumbered balance of $8,628,461</t>
  </si>
  <si>
    <t>Encumbered balance of $27,951,968</t>
  </si>
  <si>
    <t>(i) Construction of Aeration System Improvements at Mesquite WWTP, Construction of Headworks Improvements at Wilson Creek WWTP, and Other Improvements to the Regional Wastewater System; (ii) Fund Debt Service Reserve Fund; and (iii) Pay Cost of Issuance of the Bonds.</t>
  </si>
  <si>
    <t>(i) Wilson Creek WWTP Advanced Treatment and Headworks Project, Mesquite WWTP Filter and Ultraviolet Improvements Project, and Other System Improvements; (ii) Refund a Portion of the District's Outstanding Debt (the "Refunded Obligations"); and (iii) Pay Cost of Issuance of the Bonds.</t>
  </si>
  <si>
    <t>(i) Construction of Rowlett Creek WWTP Peak Flow Improvements, Mesquite WWTP Filter and Ultraviolet Improvements and Other System Improvements; (ii) Refund a Portion of the District's Outstanding Bonds (the "Refunded Obligations"); (iii) Fund a Debt Service Reserve Fund; and (iv) Pay Cost of Issuance of the Bonds.</t>
  </si>
  <si>
    <t>(i) Construction and inspection of Wilson Creek WWTP expansion from 56 MGD to 64 MGD, Mesquite WWTP Filter and Ultraviolet Improvements, Property for a new 16 MGD RWWTP, Design of the Rowlett Creek WWTP Peak Flow Phase II and other System Improvements; (ii) Fund a Debt Service Reserve Fund; and (iii) Pay Cost of Issuance of the Bonds.</t>
  </si>
  <si>
    <t>(i) Refund a Portion of the District's Outstanding Debt (the "Refunded Obligations"); and (ii) Pay Cost of Issuance of the Bonds.</t>
  </si>
  <si>
    <t>(i) Construction of Transfer Station Improvements and an 11 Acre Expansion of the 121 Regional Disposal Composting Facility; (ii) Refunding a Portion of the District's Outstanding Debt (the "Refunded Bonds"); and (iii) Pay Cost of Issuance of the Bonds.</t>
  </si>
  <si>
    <t>(i) Construction of North McKinney Interceptor Improvements, Lower Rowlett Creek and Lower Cottonwood Creek Lift Station Improvements, Lower White Rock Lift Station Improvements, and Other System Improvements; (ii) Refunding a Portion of the District's Outstanding Bonds; and (iii) Pay the Cost of Issuance of the Bonds.</t>
  </si>
  <si>
    <t>(i) Refund a Portion of the District's Outstanding Debt(the "Refunded Obligations"); and (ii) Pay Cost of Issuance of the Bonds.</t>
  </si>
  <si>
    <t>(i) Expand the Capacity of the Sabine Creek RWWTP from 1.5 MGD to 3.0 MGD; (ii) Fund a Debt Service Reserve Fund, and (iii) Pay Cost of Issuance of the Bonds.</t>
  </si>
  <si>
    <t>(i) Acquisition and Construction of an Aeration Basin, Odor Control, Backup Power and Other Improvements to the Muddy Creek WWTP; (ii) Fund the Debt Service Reserve Fund; and (iii) Pay Cost of Issuance of the Bonds.</t>
  </si>
  <si>
    <t>(i) Construction of the Lower Cottonwood Gravity Outfall, the Wilson Creek Interceptor, the Dublin Road Relift Station, and Various Other Wastewater Interceptor Pipelines and Related Facilities; (ii) Refunding a Portion of the District's Outstanding Debt (the "Refunded Obligations"); (iii) Fund the Debt Service Reserve Fund; and (iv) Pay Cost of Issuance of the Bonds.</t>
  </si>
  <si>
    <t>(i) Construction of Improvements for the Lower Rowlett Creek Lift Station, Richardson Spring Creek Lift Station and Beck Branch Lift Station; Installation of Generators for the Preston Road Lift Station, Prairie Creek Lift Station, Beck Branch Lift Station, McKinney Lift Station, and Wilson Creek Lift Station, and Other System Improvements;  (ii) Refunding a Portion of the District's Outstanding Debt (the "Refunded Obligations"); (iii) Fund the Debt Service Reserve Fund; and (iv) Pay the Cost of Issuance of the Bonds.</t>
  </si>
  <si>
    <t>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</si>
</sst>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quot;$&quot;* #,##0_);_(&quot;$&quot;* \(#,##0\);_(&quot;$&quot;* &quot;-&quot;??_);_(@_)"/>
    <numFmt numFmtId="165" formatCode="m/d/yy;@"/>
    <numFmt numFmtId="166" formatCode="_(* #,##0_);_(* \(#,##0\);_(* &quot;-&quot;??_);_(@_)"/>
    <numFmt numFmtId="167" formatCode="0.000%"/>
    <numFmt numFmtId="168" formatCode="mmmm\ d\,\ 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9"/>
      <color indexed="81"/>
      <name val="Tahoma"/>
      <family val="2"/>
    </font>
    <font>
      <b/>
      <sz val="9"/>
      <color indexed="81"/>
      <name val="Tahoma"/>
      <family val="2"/>
    </font>
    <font>
      <u/>
      <sz val="11"/>
      <color theme="1"/>
      <name val="Arial"/>
      <family val="2"/>
    </font>
    <font>
      <sz val="11"/>
      <color theme="0"/>
      <name val="Calibri"/>
      <family val="2"/>
      <scheme val="minor"/>
    </font>
    <font>
      <sz val="11"/>
      <color rgb="FFFF0000"/>
      <name val="Calibri"/>
      <family val="2"/>
      <scheme val="minor"/>
    </font>
    <font>
      <sz val="11"/>
      <name val="Calibri"/>
      <family val="2"/>
      <scheme val="minor"/>
    </font>
    <font>
      <sz val="10"/>
      <name val="Arial"/>
      <family val="2"/>
    </font>
    <font>
      <sz val="14"/>
      <name val="Arial"/>
      <family val="2"/>
    </font>
    <font>
      <sz val="12"/>
      <name val="Arial"/>
      <family val="2"/>
    </font>
    <font>
      <sz val="20"/>
      <name val="Arial"/>
      <family val="2"/>
    </font>
    <font>
      <u/>
      <sz val="14"/>
      <color theme="4" tint="-0.24994659260841701"/>
      <name val="Calibri"/>
      <family val="2"/>
      <scheme val="minor"/>
    </font>
    <font>
      <sz val="14"/>
      <name val="Calibri"/>
      <family val="2"/>
      <scheme val="minor"/>
    </font>
    <font>
      <sz val="16"/>
      <color theme="1"/>
      <name val="Calibri"/>
      <family val="2"/>
      <scheme val="minor"/>
    </font>
    <font>
      <b/>
      <sz val="16"/>
      <color theme="1"/>
      <name val="Calibri"/>
      <family val="2"/>
      <scheme val="minor"/>
    </font>
    <font>
      <sz val="11"/>
      <color theme="8" tint="-0.249977111117893"/>
      <name val="Calibri"/>
      <family val="2"/>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xf numFmtId="43" fontId="13" fillId="0" borderId="0" applyFont="0" applyFill="0" applyBorder="0" applyAlignment="0" applyProtection="0"/>
  </cellStyleXfs>
  <cellXfs count="222">
    <xf numFmtId="0" fontId="0" fillId="0" borderId="0" xfId="0"/>
    <xf numFmtId="164" fontId="0" fillId="0" borderId="0" xfId="1" applyNumberFormat="1" applyFont="1" applyFill="1"/>
    <xf numFmtId="164" fontId="0" fillId="0" borderId="1" xfId="1" applyNumberFormat="1" applyFont="1" applyFill="1" applyBorder="1"/>
    <xf numFmtId="164" fontId="0" fillId="0" borderId="0" xfId="1" applyNumberFormat="1" applyFont="1" applyFill="1" applyBorder="1"/>
    <xf numFmtId="0" fontId="0" fillId="0" borderId="0" xfId="0" applyFill="1" applyAlignment="1">
      <alignment wrapText="1"/>
    </xf>
    <xf numFmtId="164" fontId="0" fillId="0" borderId="0" xfId="1" applyNumberFormat="1" applyFont="1" applyFill="1" applyAlignment="1">
      <alignment horizontal="center"/>
    </xf>
    <xf numFmtId="165"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ill="1" applyAlignment="1">
      <alignment horizontal="left"/>
    </xf>
    <xf numFmtId="0" fontId="0" fillId="0" borderId="0" xfId="0" applyFill="1" applyAlignment="1"/>
    <xf numFmtId="0" fontId="0" fillId="0" borderId="0" xfId="0" applyFill="1"/>
    <xf numFmtId="164" fontId="0" fillId="0" borderId="3" xfId="1" applyNumberFormat="1" applyFont="1" applyFill="1" applyBorder="1"/>
    <xf numFmtId="0" fontId="4" fillId="0" borderId="0" xfId="0" applyFont="1" applyFill="1"/>
    <xf numFmtId="0" fontId="3" fillId="0" borderId="0" xfId="0" applyFont="1" applyFill="1"/>
    <xf numFmtId="0" fontId="5" fillId="0" borderId="0" xfId="0" applyFont="1" applyFill="1"/>
    <xf numFmtId="0" fontId="2"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xf>
    <xf numFmtId="0" fontId="2"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ont="1" applyFill="1"/>
    <xf numFmtId="43" fontId="0" fillId="0" borderId="0" xfId="2" applyFont="1" applyFill="1"/>
    <xf numFmtId="43" fontId="0" fillId="0" borderId="0" xfId="0" applyNumberFormat="1" applyFill="1"/>
    <xf numFmtId="165" fontId="0" fillId="0" borderId="0" xfId="0" applyNumberFormat="1" applyFill="1" applyAlignment="1">
      <alignment horizontal="center"/>
    </xf>
    <xf numFmtId="164" fontId="0" fillId="0" borderId="2" xfId="0" applyNumberFormat="1" applyFont="1" applyFill="1" applyBorder="1"/>
    <xf numFmtId="165" fontId="0" fillId="0" borderId="0" xfId="0" applyNumberFormat="1" applyFill="1"/>
    <xf numFmtId="0" fontId="6" fillId="0" borderId="0" xfId="0" applyFont="1" applyFill="1"/>
    <xf numFmtId="0" fontId="2" fillId="0" borderId="1"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xf numFmtId="0" fontId="0" fillId="0" borderId="0" xfId="0" applyFill="1" applyAlignment="1">
      <alignment horizontal="center" vertical="top"/>
    </xf>
    <xf numFmtId="165" fontId="5" fillId="0" borderId="0" xfId="0" applyNumberFormat="1" applyFont="1" applyFill="1"/>
    <xf numFmtId="164" fontId="0" fillId="0" borderId="2" xfId="0" applyNumberFormat="1" applyFill="1" applyBorder="1"/>
    <xf numFmtId="0" fontId="0" fillId="0" borderId="0" xfId="0" applyFill="1" applyAlignment="1">
      <alignment vertical="top"/>
    </xf>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165" fontId="0" fillId="0" borderId="0" xfId="0" applyNumberFormat="1" applyFont="1" applyFill="1" applyBorder="1" applyAlignment="1">
      <alignment horizontal="center"/>
    </xf>
    <xf numFmtId="165" fontId="0" fillId="0" borderId="0" xfId="1" applyNumberFormat="1" applyFont="1" applyFill="1" applyAlignment="1">
      <alignment horizontal="center"/>
    </xf>
    <xf numFmtId="164" fontId="0" fillId="0" borderId="0" xfId="0" applyNumberFormat="1" applyFill="1" applyBorder="1"/>
    <xf numFmtId="165" fontId="0" fillId="0" borderId="0" xfId="0" applyNumberFormat="1" applyFill="1" applyAlignment="1"/>
    <xf numFmtId="0" fontId="0" fillId="0" borderId="0" xfId="0" applyFill="1" applyAlignment="1">
      <alignment horizontal="center"/>
    </xf>
    <xf numFmtId="0" fontId="0" fillId="0" borderId="0" xfId="0" applyFill="1" applyAlignment="1">
      <alignment horizontal="center" vertical="center"/>
    </xf>
    <xf numFmtId="166" fontId="0" fillId="0" borderId="0" xfId="2" applyNumberFormat="1" applyFont="1" applyFill="1"/>
    <xf numFmtId="164" fontId="0" fillId="0" borderId="0" xfId="0" applyNumberFormat="1" applyFill="1"/>
    <xf numFmtId="44" fontId="0" fillId="0" borderId="0" xfId="0" applyNumberFormat="1" applyFill="1"/>
    <xf numFmtId="0" fontId="2" fillId="0" borderId="1" xfId="0" applyFont="1" applyFill="1" applyBorder="1" applyAlignment="1">
      <alignment horizontal="center"/>
    </xf>
    <xf numFmtId="0" fontId="0" fillId="0" borderId="0" xfId="0" applyFill="1" applyAlignment="1">
      <alignment horizont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vertical="center"/>
    </xf>
    <xf numFmtId="0" fontId="2" fillId="0" borderId="1" xfId="0" applyFont="1" applyFill="1" applyBorder="1" applyAlignment="1">
      <alignment horizontal="center"/>
    </xf>
    <xf numFmtId="0" fontId="2" fillId="0" borderId="0" xfId="0" applyFont="1" applyFill="1" applyBorder="1" applyAlignment="1"/>
    <xf numFmtId="0" fontId="9" fillId="0" borderId="0" xfId="0" applyFont="1"/>
    <xf numFmtId="0" fontId="0" fillId="0" borderId="0" xfId="0" applyFill="1" applyAlignment="1">
      <alignment horizontal="center"/>
    </xf>
    <xf numFmtId="43" fontId="0" fillId="0" borderId="0" xfId="2" applyFont="1"/>
    <xf numFmtId="0" fontId="10" fillId="0" borderId="0" xfId="0" applyFont="1" applyFill="1"/>
    <xf numFmtId="0" fontId="10"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center" vertical="top"/>
    </xf>
    <xf numFmtId="0" fontId="0" fillId="0" borderId="0" xfId="0" applyFill="1" applyAlignment="1">
      <alignment horizontal="center" vertical="center"/>
    </xf>
    <xf numFmtId="165" fontId="0" fillId="0" borderId="0" xfId="0" applyNumberFormat="1" applyFill="1" applyAlignment="1">
      <alignment horizontal="right"/>
    </xf>
    <xf numFmtId="0" fontId="0" fillId="0" borderId="0" xfId="0" applyFill="1" applyAlignment="1">
      <alignment vertical="top" wrapText="1"/>
    </xf>
    <xf numFmtId="0" fontId="0" fillId="0" borderId="0" xfId="0" applyFont="1" applyFill="1" applyAlignment="1">
      <alignment horizontal="left" vertical="top" wrapText="1"/>
    </xf>
    <xf numFmtId="43" fontId="0" fillId="2" borderId="0" xfId="2" applyFont="1" applyFill="1"/>
    <xf numFmtId="0" fontId="0" fillId="0" borderId="0" xfId="0" applyFont="1" applyFill="1" applyAlignment="1">
      <alignment horizontal="left" vertical="top" wrapText="1"/>
    </xf>
    <xf numFmtId="0" fontId="0" fillId="0" borderId="0" xfId="0" applyFill="1" applyAlignment="1">
      <alignment horizontal="center"/>
    </xf>
    <xf numFmtId="0" fontId="0" fillId="0" borderId="0" xfId="0" applyFill="1" applyAlignment="1">
      <alignment vertical="top" wrapText="1"/>
    </xf>
    <xf numFmtId="0" fontId="0" fillId="0" borderId="0" xfId="0" applyFill="1" applyAlignment="1">
      <alignment horizontal="center" vertical="center"/>
    </xf>
    <xf numFmtId="0" fontId="0" fillId="0" borderId="4" xfId="0" applyBorder="1"/>
    <xf numFmtId="0" fontId="0" fillId="0" borderId="5" xfId="0" applyBorder="1"/>
    <xf numFmtId="0" fontId="0" fillId="0" borderId="0" xfId="0" applyBorder="1"/>
    <xf numFmtId="0" fontId="0" fillId="0" borderId="6" xfId="0" applyBorder="1"/>
    <xf numFmtId="44" fontId="0" fillId="0" borderId="6" xfId="1" applyFont="1" applyBorder="1"/>
    <xf numFmtId="44" fontId="0" fillId="0" borderId="4" xfId="1" applyFont="1" applyBorder="1"/>
    <xf numFmtId="44" fontId="0" fillId="0" borderId="7" xfId="1" applyFont="1" applyBorder="1"/>
    <xf numFmtId="44" fontId="0" fillId="0" borderId="4" xfId="1" applyFont="1" applyFill="1" applyBorder="1"/>
    <xf numFmtId="0" fontId="0" fillId="0" borderId="8" xfId="0" applyBorder="1"/>
    <xf numFmtId="0" fontId="0" fillId="0" borderId="9" xfId="0" quotePrefix="1" applyBorder="1" applyAlignment="1">
      <alignment horizontal="center"/>
    </xf>
    <xf numFmtId="44" fontId="0" fillId="0" borderId="5" xfId="1" applyFont="1" applyBorder="1"/>
    <xf numFmtId="167" fontId="0" fillId="0" borderId="5" xfId="3" applyNumberFormat="1" applyFont="1" applyBorder="1"/>
    <xf numFmtId="44" fontId="11" fillId="0" borderId="0" xfId="1" applyFont="1" applyBorder="1"/>
    <xf numFmtId="44" fontId="11" fillId="0" borderId="6" xfId="1" applyFont="1" applyBorder="1"/>
    <xf numFmtId="44" fontId="12" fillId="0" borderId="6" xfId="1" applyFont="1" applyBorder="1"/>
    <xf numFmtId="44" fontId="0" fillId="0" borderId="0" xfId="1" applyFont="1" applyBorder="1"/>
    <xf numFmtId="14" fontId="0" fillId="0" borderId="9" xfId="0" quotePrefix="1" applyNumberFormat="1" applyBorder="1" applyAlignment="1">
      <alignment horizontal="center"/>
    </xf>
    <xf numFmtId="44" fontId="12" fillId="0" borderId="0" xfId="1" applyFont="1" applyBorder="1"/>
    <xf numFmtId="44" fontId="0" fillId="0" borderId="5" xfId="1" applyFont="1" applyFill="1" applyBorder="1"/>
    <xf numFmtId="44" fontId="0" fillId="0" borderId="0" xfId="1" applyFont="1" applyFill="1" applyBorder="1"/>
    <xf numFmtId="44" fontId="0" fillId="0" borderId="6" xfId="1" applyFont="1" applyFill="1" applyBorder="1"/>
    <xf numFmtId="0" fontId="2" fillId="0" borderId="0" xfId="0" applyFont="1"/>
    <xf numFmtId="44" fontId="2" fillId="0" borderId="4" xfId="0" applyNumberFormat="1" applyFont="1" applyBorder="1"/>
    <xf numFmtId="44" fontId="2" fillId="0" borderId="0" xfId="0" applyNumberFormat="1" applyFont="1" applyBorder="1"/>
    <xf numFmtId="0" fontId="2" fillId="0" borderId="5" xfId="0" applyFont="1" applyBorder="1"/>
    <xf numFmtId="44" fontId="2" fillId="0" borderId="6" xfId="0" applyNumberFormat="1" applyFont="1" applyBorder="1"/>
    <xf numFmtId="44" fontId="2" fillId="0" borderId="10" xfId="0" applyNumberFormat="1" applyFont="1" applyBorder="1"/>
    <xf numFmtId="167" fontId="2" fillId="0" borderId="10" xfId="0" applyNumberFormat="1" applyFont="1" applyBorder="1"/>
    <xf numFmtId="44" fontId="2" fillId="0" borderId="11" xfId="0" applyNumberFormat="1" applyFont="1" applyBorder="1"/>
    <xf numFmtId="0" fontId="2" fillId="0" borderId="12" xfId="0" applyFont="1" applyBorder="1"/>
    <xf numFmtId="44" fontId="2" fillId="0" borderId="13" xfId="0" applyNumberFormat="1" applyFont="1" applyBorder="1"/>
    <xf numFmtId="0" fontId="3" fillId="0" borderId="11"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11" xfId="0" applyFont="1" applyFill="1" applyBorder="1" applyAlignment="1">
      <alignment horizontal="center"/>
    </xf>
    <xf numFmtId="0" fontId="3" fillId="0" borderId="15" xfId="0" applyFont="1" applyBorder="1" applyAlignment="1">
      <alignment horizontal="center"/>
    </xf>
    <xf numFmtId="0" fontId="5" fillId="0" borderId="9" xfId="0" applyFont="1" applyBorder="1"/>
    <xf numFmtId="0" fontId="6" fillId="0" borderId="16" xfId="0" applyFont="1" applyBorder="1"/>
    <xf numFmtId="167" fontId="0" fillId="0" borderId="17" xfId="3" applyNumberFormat="1" applyFont="1" applyBorder="1"/>
    <xf numFmtId="44" fontId="11" fillId="0" borderId="17" xfId="1" applyFont="1" applyBorder="1"/>
    <xf numFmtId="44" fontId="12" fillId="0" borderId="17" xfId="1" applyFont="1" applyBorder="1"/>
    <xf numFmtId="0" fontId="5" fillId="0" borderId="0" xfId="0" applyFont="1"/>
    <xf numFmtId="0" fontId="3" fillId="0" borderId="11" xfId="0" applyFont="1" applyBorder="1" applyAlignment="1"/>
    <xf numFmtId="0" fontId="3" fillId="0" borderId="13" xfId="0" applyFont="1" applyBorder="1" applyAlignment="1"/>
    <xf numFmtId="0" fontId="3" fillId="0" borderId="10" xfId="0" applyFont="1" applyBorder="1" applyAlignment="1"/>
    <xf numFmtId="0" fontId="6" fillId="0" borderId="0" xfId="0" applyFont="1"/>
    <xf numFmtId="0" fontId="4" fillId="0" borderId="13" xfId="0" applyFont="1" applyBorder="1" applyAlignment="1">
      <alignment horizontal="center"/>
    </xf>
    <xf numFmtId="10" fontId="11" fillId="0" borderId="0" xfId="3" applyNumberFormat="1" applyFont="1" applyBorder="1"/>
    <xf numFmtId="165" fontId="0" fillId="0" borderId="9" xfId="0" quotePrefix="1" applyNumberFormat="1" applyBorder="1" applyAlignment="1">
      <alignment horizontal="center"/>
    </xf>
    <xf numFmtId="44" fontId="1" fillId="0" borderId="6" xfId="1" applyFont="1" applyBorder="1"/>
    <xf numFmtId="14" fontId="0" fillId="0" borderId="6" xfId="0" quotePrefix="1" applyNumberFormat="1" applyBorder="1" applyAlignment="1">
      <alignment horizontal="center"/>
    </xf>
    <xf numFmtId="0" fontId="0" fillId="0" borderId="6" xfId="0" quotePrefix="1" applyBorder="1" applyAlignment="1">
      <alignment horizontal="center"/>
    </xf>
    <xf numFmtId="0" fontId="3" fillId="0" borderId="18" xfId="0" applyFont="1" applyBorder="1" applyAlignment="1">
      <alignment horizontal="center"/>
    </xf>
    <xf numFmtId="0" fontId="5" fillId="0" borderId="6" xfId="0" applyFont="1" applyBorder="1"/>
    <xf numFmtId="0" fontId="6" fillId="0" borderId="19" xfId="0" applyFont="1" applyBorder="1"/>
    <xf numFmtId="167" fontId="0" fillId="0" borderId="0" xfId="0" applyNumberFormat="1"/>
    <xf numFmtId="2" fontId="0" fillId="0" borderId="0" xfId="0" applyNumberFormat="1"/>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0" xfId="0" applyFont="1" applyFill="1" applyBorder="1" applyAlignment="1">
      <alignment horizontal="center"/>
    </xf>
    <xf numFmtId="0" fontId="4" fillId="0" borderId="13" xfId="0" applyFont="1" applyFill="1" applyBorder="1" applyAlignment="1">
      <alignment horizontal="center"/>
    </xf>
    <xf numFmtId="0" fontId="14" fillId="0" borderId="0" xfId="4" applyFont="1"/>
    <xf numFmtId="164" fontId="14" fillId="0" borderId="0" xfId="4" applyNumberFormat="1" applyFont="1"/>
    <xf numFmtId="0" fontId="14" fillId="0" borderId="0" xfId="4" applyFont="1" applyAlignment="1">
      <alignment horizontal="center"/>
    </xf>
    <xf numFmtId="166" fontId="14" fillId="0" borderId="0" xfId="5" applyNumberFormat="1" applyFont="1" applyAlignment="1">
      <alignment horizontal="right"/>
    </xf>
    <xf numFmtId="166" fontId="15" fillId="0" borderId="0" xfId="5" applyNumberFormat="1" applyFont="1" applyAlignment="1">
      <alignment horizontal="right"/>
    </xf>
    <xf numFmtId="0" fontId="15" fillId="0" borderId="0" xfId="4" applyFont="1"/>
    <xf numFmtId="0" fontId="15" fillId="0" borderId="0" xfId="4" applyFont="1" applyFill="1" applyAlignment="1">
      <alignment horizontal="left"/>
    </xf>
    <xf numFmtId="164" fontId="15" fillId="0" borderId="0" xfId="4" applyNumberFormat="1" applyFont="1"/>
    <xf numFmtId="164" fontId="15" fillId="0" borderId="0" xfId="4" quotePrefix="1" applyNumberFormat="1" applyFont="1"/>
    <xf numFmtId="0" fontId="15" fillId="0" borderId="0" xfId="4" applyFont="1" applyFill="1"/>
    <xf numFmtId="0" fontId="15" fillId="0" borderId="0" xfId="4" quotePrefix="1" applyFont="1"/>
    <xf numFmtId="0" fontId="15" fillId="0" borderId="0" xfId="4" applyFont="1" applyAlignment="1">
      <alignment horizontal="center"/>
    </xf>
    <xf numFmtId="0" fontId="0" fillId="0" borderId="0" xfId="0" applyAlignment="1">
      <alignment wrapText="1"/>
    </xf>
    <xf numFmtId="0" fontId="0" fillId="0" borderId="0" xfId="0" applyFill="1" applyAlignment="1">
      <alignment horizontal="center"/>
    </xf>
    <xf numFmtId="44" fontId="0" fillId="0" borderId="0" xfId="1" applyFont="1"/>
    <xf numFmtId="9" fontId="0" fillId="0" borderId="0" xfId="3" applyFont="1" applyFill="1"/>
    <xf numFmtId="0" fontId="0" fillId="0" borderId="0" xfId="0" applyFont="1" applyFill="1" applyAlignment="1">
      <alignment horizontal="left" vertical="top" wrapText="1"/>
    </xf>
    <xf numFmtId="0" fontId="2" fillId="0" borderId="1" xfId="0" applyFont="1" applyFill="1" applyBorder="1" applyAlignment="1">
      <alignment horizontal="center"/>
    </xf>
    <xf numFmtId="0" fontId="0" fillId="0" borderId="0" xfId="0" applyFill="1" applyAlignment="1">
      <alignment horizontal="center"/>
    </xf>
    <xf numFmtId="0" fontId="3" fillId="0" borderId="10" xfId="0" applyFont="1" applyBorder="1" applyAlignment="1">
      <alignment horizontal="center"/>
    </xf>
    <xf numFmtId="0" fontId="3" fillId="0" borderId="13" xfId="0" applyFont="1" applyBorder="1" applyAlignment="1">
      <alignment horizontal="center"/>
    </xf>
    <xf numFmtId="0" fontId="3" fillId="0" borderId="11" xfId="0" applyFont="1" applyBorder="1" applyAlignment="1">
      <alignment horizontal="center"/>
    </xf>
    <xf numFmtId="43" fontId="2" fillId="0" borderId="0" xfId="2" applyFont="1" applyBorder="1"/>
    <xf numFmtId="43" fontId="0" fillId="0" borderId="0" xfId="0" applyNumberFormat="1"/>
    <xf numFmtId="0" fontId="3" fillId="0" borderId="10" xfId="0" applyFont="1" applyBorder="1" applyAlignment="1">
      <alignment horizontal="center"/>
    </xf>
    <xf numFmtId="0" fontId="3" fillId="0" borderId="13" xfId="0" applyFont="1" applyBorder="1" applyAlignment="1">
      <alignment horizontal="center"/>
    </xf>
    <xf numFmtId="0" fontId="3" fillId="0" borderId="11" xfId="0" applyFont="1" applyBorder="1" applyAlignment="1">
      <alignment horizontal="center"/>
    </xf>
    <xf numFmtId="0" fontId="0" fillId="0" borderId="0" xfId="0" applyFont="1" applyFill="1" applyAlignment="1">
      <alignment horizontal="left" vertical="top" wrapText="1"/>
    </xf>
    <xf numFmtId="0" fontId="0" fillId="0" borderId="0" xfId="0" applyFill="1" applyAlignment="1">
      <alignment horizontal="center"/>
    </xf>
    <xf numFmtId="0" fontId="0" fillId="0" borderId="0" xfId="0" applyFill="1" applyAlignment="1">
      <alignment horizontal="center" vertical="top"/>
    </xf>
    <xf numFmtId="0" fontId="19" fillId="0" borderId="0" xfId="0" applyFont="1" applyAlignment="1">
      <alignment horizontal="left" wrapText="1"/>
    </xf>
    <xf numFmtId="0" fontId="20" fillId="0" borderId="0" xfId="0" applyFont="1" applyAlignment="1"/>
    <xf numFmtId="0" fontId="19" fillId="0" borderId="0" xfId="0" applyFont="1" applyAlignment="1">
      <alignment wrapText="1"/>
    </xf>
    <xf numFmtId="0" fontId="6" fillId="0" borderId="0" xfId="0" applyFont="1" applyAlignment="1">
      <alignment wrapText="1"/>
    </xf>
    <xf numFmtId="0" fontId="6" fillId="0" borderId="0" xfId="0" applyFont="1" applyAlignment="1">
      <alignment horizontal="left" wrapText="1"/>
    </xf>
    <xf numFmtId="0" fontId="21" fillId="0" borderId="0" xfId="0" applyFont="1" applyFill="1" applyAlignment="1">
      <alignment horizontal="center"/>
    </xf>
    <xf numFmtId="165" fontId="21" fillId="0" borderId="0" xfId="0" applyNumberFormat="1" applyFont="1" applyFill="1" applyAlignment="1">
      <alignment horizontal="center"/>
    </xf>
    <xf numFmtId="164" fontId="21" fillId="0" borderId="0" xfId="1" applyNumberFormat="1" applyFont="1" applyFill="1"/>
    <xf numFmtId="164" fontId="21" fillId="0" borderId="0" xfId="1" applyNumberFormat="1" applyFont="1" applyFill="1" applyAlignment="1">
      <alignment horizontal="center"/>
    </xf>
    <xf numFmtId="0" fontId="0" fillId="0" borderId="0" xfId="0" applyFill="1" applyAlignment="1">
      <alignment horizontal="center"/>
    </xf>
    <xf numFmtId="0" fontId="0" fillId="0" borderId="0" xfId="0" applyFill="1" applyAlignment="1">
      <alignment vertical="top" wrapText="1"/>
    </xf>
    <xf numFmtId="0" fontId="0" fillId="2" borderId="0" xfId="0" applyFill="1"/>
    <xf numFmtId="0" fontId="0" fillId="0" borderId="0" xfId="0" applyFont="1" applyFill="1" applyAlignment="1">
      <alignment vertical="top" wrapText="1"/>
    </xf>
    <xf numFmtId="164" fontId="0" fillId="0" borderId="0" xfId="1" applyNumberFormat="1" applyFont="1" applyFill="1" applyBorder="1" applyAlignment="1">
      <alignment horizontal="center"/>
    </xf>
    <xf numFmtId="0" fontId="0" fillId="0" borderId="0" xfId="0" applyFill="1" applyAlignment="1">
      <alignment horizontal="right"/>
    </xf>
    <xf numFmtId="0" fontId="0" fillId="0" borderId="0" xfId="0" applyFill="1" applyAlignment="1">
      <alignment horizontal="center" vertical="top"/>
    </xf>
    <xf numFmtId="0" fontId="0" fillId="0" borderId="0" xfId="0" applyFill="1" applyAlignment="1">
      <alignment vertical="top" wrapText="1"/>
    </xf>
    <xf numFmtId="0" fontId="0" fillId="0" borderId="0" xfId="0" applyFill="1" applyAlignment="1">
      <alignment wrapText="1"/>
    </xf>
    <xf numFmtId="0" fontId="2" fillId="0" borderId="1" xfId="0"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vertical="top"/>
    </xf>
    <xf numFmtId="0" fontId="0" fillId="0" borderId="0" xfId="0" applyFill="1" applyAlignment="1">
      <alignment vertical="top" wrapText="1"/>
    </xf>
    <xf numFmtId="0" fontId="0" fillId="0" borderId="0" xfId="0" applyFill="1" applyAlignment="1">
      <alignment horizontal="center" vertical="top"/>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xf>
    <xf numFmtId="0" fontId="2" fillId="0" borderId="1" xfId="0" applyFont="1" applyFill="1" applyBorder="1" applyAlignment="1">
      <alignment horizontal="center"/>
    </xf>
    <xf numFmtId="0" fontId="0" fillId="0" borderId="0" xfId="0" applyFill="1" applyAlignment="1">
      <alignment horizontal="center" vertical="top"/>
    </xf>
    <xf numFmtId="0" fontId="0" fillId="0" borderId="0" xfId="0" applyFont="1" applyFill="1" applyAlignment="1">
      <alignment horizontal="left" vertical="top" wrapText="1"/>
    </xf>
    <xf numFmtId="0" fontId="4" fillId="0" borderId="10" xfId="0" applyFont="1" applyBorder="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3" fillId="0" borderId="10" xfId="0" applyFont="1" applyBorder="1" applyAlignment="1">
      <alignment horizontal="center"/>
    </xf>
    <xf numFmtId="0" fontId="3" fillId="0" borderId="13" xfId="0" applyFont="1" applyBorder="1" applyAlignment="1">
      <alignment horizontal="center"/>
    </xf>
    <xf numFmtId="0" fontId="3" fillId="0" borderId="11" xfId="0" applyFont="1" applyBorder="1" applyAlignment="1">
      <alignment horizontal="center"/>
    </xf>
    <xf numFmtId="0" fontId="0" fillId="0" borderId="0" xfId="0" applyFont="1" applyFill="1" applyAlignment="1">
      <alignment horizontal="left" vertical="top"/>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vertical="top"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0" fillId="0" borderId="0" xfId="0" applyFill="1" applyAlignment="1">
      <alignment horizontal="left"/>
    </xf>
    <xf numFmtId="0" fontId="4" fillId="0" borderId="10" xfId="0" applyFont="1" applyFill="1" applyBorder="1" applyAlignment="1">
      <alignment horizontal="center"/>
    </xf>
    <xf numFmtId="0" fontId="4" fillId="0" borderId="13" xfId="0" applyFont="1" applyFill="1" applyBorder="1" applyAlignment="1">
      <alignment horizontal="center"/>
    </xf>
    <xf numFmtId="0" fontId="4" fillId="0" borderId="11" xfId="0"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11" xfId="0" applyFont="1" applyFill="1" applyBorder="1" applyAlignment="1">
      <alignment horizontal="center"/>
    </xf>
    <xf numFmtId="0" fontId="16" fillId="0" borderId="0" xfId="4" applyFont="1" applyAlignment="1">
      <alignment horizontal="center"/>
    </xf>
    <xf numFmtId="168" fontId="16" fillId="0" borderId="0" xfId="4" quotePrefix="1" applyNumberFormat="1" applyFont="1" applyAlignment="1">
      <alignment horizontal="center"/>
    </xf>
    <xf numFmtId="0" fontId="14" fillId="0" borderId="0" xfId="4" applyFont="1" applyAlignment="1">
      <alignment horizontal="center"/>
    </xf>
    <xf numFmtId="0" fontId="20" fillId="0" borderId="0" xfId="0" applyFont="1" applyAlignment="1">
      <alignment horizontal="center"/>
    </xf>
    <xf numFmtId="0" fontId="6" fillId="0" borderId="0" xfId="0" applyFont="1" applyAlignment="1">
      <alignment horizontal="left" wrapText="1"/>
    </xf>
  </cellXfs>
  <cellStyles count="6">
    <cellStyle name="Comma" xfId="2" builtinId="3"/>
    <cellStyle name="Comma 2" xfId="5"/>
    <cellStyle name="Currency" xfId="1" builtinId="4"/>
    <cellStyle name="Normal" xfId="0" builtinId="0"/>
    <cellStyle name="Normal 2"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180975</xdr:colOff>
      <xdr:row>9</xdr:row>
      <xdr:rowOff>190500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2972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22225</xdr:colOff>
      <xdr:row>9</xdr:row>
      <xdr:rowOff>95250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2972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587375</xdr:colOff>
      <xdr:row>9</xdr:row>
      <xdr:rowOff>15875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16625" cy="173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workbookViewId="0">
      <selection activeCell="B20" sqref="B20"/>
    </sheetView>
  </sheetViews>
  <sheetFormatPr defaultRowHeight="15" x14ac:dyDescent="0.25"/>
  <cols>
    <col min="1" max="1" width="9" customWidth="1"/>
    <col min="2" max="2" width="49.7109375" bestFit="1" customWidth="1"/>
    <col min="3" max="3" width="16.85546875" bestFit="1" customWidth="1"/>
    <col min="5" max="5" width="16.85546875" bestFit="1" customWidth="1"/>
  </cols>
  <sheetData>
    <row r="1" spans="1:5" x14ac:dyDescent="0.25">
      <c r="A1" t="s">
        <v>136</v>
      </c>
      <c r="B1" t="s">
        <v>171</v>
      </c>
      <c r="C1" t="s">
        <v>5</v>
      </c>
    </row>
    <row r="2" spans="1:5" x14ac:dyDescent="0.25">
      <c r="A2">
        <v>101223</v>
      </c>
      <c r="B2" t="s">
        <v>170</v>
      </c>
      <c r="C2" s="22">
        <v>184871221.41999999</v>
      </c>
      <c r="E2" s="61"/>
    </row>
    <row r="3" spans="1:5" x14ac:dyDescent="0.25">
      <c r="A3">
        <v>101226</v>
      </c>
      <c r="B3" t="s">
        <v>184</v>
      </c>
      <c r="C3" s="22">
        <v>215019277.76000002</v>
      </c>
      <c r="E3" s="61"/>
    </row>
    <row r="4" spans="1:5" x14ac:dyDescent="0.25">
      <c r="C4" s="22"/>
      <c r="E4" s="61"/>
    </row>
    <row r="5" spans="1:5" x14ac:dyDescent="0.25">
      <c r="A5" t="s">
        <v>397</v>
      </c>
      <c r="C5" s="22">
        <v>399890499.18000001</v>
      </c>
      <c r="E5" s="61"/>
    </row>
    <row r="6" spans="1:5" x14ac:dyDescent="0.25">
      <c r="C6" s="22"/>
      <c r="E6" s="61"/>
    </row>
    <row r="7" spans="1:5" x14ac:dyDescent="0.25">
      <c r="A7" t="s">
        <v>398</v>
      </c>
      <c r="C7" s="22">
        <v>399890499.18000001</v>
      </c>
      <c r="E7" s="61"/>
    </row>
    <row r="8" spans="1:5" x14ac:dyDescent="0.25">
      <c r="C8" s="22"/>
      <c r="E8" s="61"/>
    </row>
    <row r="9" spans="1:5" x14ac:dyDescent="0.25">
      <c r="A9" t="s">
        <v>399</v>
      </c>
      <c r="C9" s="22"/>
      <c r="E9" s="61"/>
    </row>
    <row r="10" spans="1:5" x14ac:dyDescent="0.25">
      <c r="C10" s="22"/>
      <c r="E10" s="61"/>
    </row>
    <row r="11" spans="1:5" x14ac:dyDescent="0.25">
      <c r="A11">
        <v>101200</v>
      </c>
      <c r="B11" s="179" t="s">
        <v>137</v>
      </c>
      <c r="C11" s="70">
        <v>163033605.13000003</v>
      </c>
      <c r="E11" s="61"/>
    </row>
    <row r="12" spans="1:5" x14ac:dyDescent="0.25">
      <c r="A12">
        <v>101216</v>
      </c>
      <c r="B12" t="s">
        <v>138</v>
      </c>
      <c r="C12" s="22">
        <v>4067318.6999999997</v>
      </c>
      <c r="E12" s="61"/>
    </row>
    <row r="13" spans="1:5" x14ac:dyDescent="0.25">
      <c r="A13">
        <v>101217</v>
      </c>
      <c r="B13" t="s">
        <v>139</v>
      </c>
      <c r="C13" s="22">
        <v>80340399.410000086</v>
      </c>
      <c r="E13" s="61"/>
    </row>
    <row r="14" spans="1:5" x14ac:dyDescent="0.25">
      <c r="A14">
        <v>101218</v>
      </c>
      <c r="B14" t="s">
        <v>140</v>
      </c>
      <c r="C14" s="22">
        <v>4825134.0999999987</v>
      </c>
      <c r="E14" s="61"/>
    </row>
    <row r="15" spans="1:5" x14ac:dyDescent="0.25">
      <c r="A15">
        <v>101219</v>
      </c>
      <c r="B15" t="s">
        <v>141</v>
      </c>
      <c r="C15" s="22">
        <v>7572355.1099999975</v>
      </c>
      <c r="E15" s="61"/>
    </row>
    <row r="16" spans="1:5" x14ac:dyDescent="0.25">
      <c r="A16">
        <v>101221</v>
      </c>
      <c r="B16" t="s">
        <v>142</v>
      </c>
      <c r="C16" s="22">
        <v>234307905.53999999</v>
      </c>
      <c r="E16" s="61"/>
    </row>
    <row r="17" spans="1:5" x14ac:dyDescent="0.25">
      <c r="A17">
        <v>101222</v>
      </c>
      <c r="B17" t="s">
        <v>143</v>
      </c>
      <c r="C17" s="22">
        <v>2481607.2400000007</v>
      </c>
      <c r="E17" s="61"/>
    </row>
    <row r="18" spans="1:5" x14ac:dyDescent="0.25">
      <c r="A18">
        <v>101224</v>
      </c>
      <c r="B18" t="s">
        <v>403</v>
      </c>
      <c r="C18" s="22">
        <v>55562489.780000009</v>
      </c>
      <c r="E18" s="61"/>
    </row>
    <row r="19" spans="1:5" x14ac:dyDescent="0.25">
      <c r="A19">
        <v>101225</v>
      </c>
      <c r="B19" t="s">
        <v>186</v>
      </c>
      <c r="C19" s="22">
        <v>187983362.80000001</v>
      </c>
      <c r="E19" s="61"/>
    </row>
    <row r="20" spans="1:5" x14ac:dyDescent="0.25">
      <c r="A20">
        <v>301200</v>
      </c>
      <c r="B20" s="179" t="s">
        <v>144</v>
      </c>
      <c r="C20" s="70">
        <v>3498809.3099999996</v>
      </c>
      <c r="E20" s="61"/>
    </row>
    <row r="21" spans="1:5" x14ac:dyDescent="0.25">
      <c r="A21">
        <v>301201</v>
      </c>
      <c r="B21" s="179" t="s">
        <v>145</v>
      </c>
      <c r="C21" s="70">
        <v>298174.56999999989</v>
      </c>
      <c r="E21" s="61"/>
    </row>
    <row r="22" spans="1:5" x14ac:dyDescent="0.25">
      <c r="A22">
        <v>301215</v>
      </c>
      <c r="B22" t="s">
        <v>146</v>
      </c>
      <c r="C22" s="22">
        <v>5431102.9700000016</v>
      </c>
      <c r="E22" s="61"/>
    </row>
    <row r="23" spans="1:5" x14ac:dyDescent="0.25">
      <c r="A23">
        <v>301216</v>
      </c>
      <c r="B23" t="s">
        <v>147</v>
      </c>
      <c r="C23" s="22">
        <v>20549579.740000002</v>
      </c>
      <c r="E23" s="61"/>
    </row>
    <row r="24" spans="1:5" x14ac:dyDescent="0.25">
      <c r="A24">
        <v>301217</v>
      </c>
      <c r="B24" t="s">
        <v>148</v>
      </c>
      <c r="C24" s="22">
        <v>11378266.180000003</v>
      </c>
      <c r="E24" s="61"/>
    </row>
    <row r="25" spans="1:5" x14ac:dyDescent="0.25">
      <c r="A25">
        <v>301218</v>
      </c>
      <c r="B25" t="s">
        <v>149</v>
      </c>
      <c r="C25" s="22">
        <v>33982333.009999998</v>
      </c>
      <c r="E25" s="61"/>
    </row>
    <row r="26" spans="1:5" x14ac:dyDescent="0.25">
      <c r="A26">
        <v>301219</v>
      </c>
      <c r="B26" t="s">
        <v>434</v>
      </c>
      <c r="C26" s="22">
        <v>42922291.109999999</v>
      </c>
      <c r="E26" s="61"/>
    </row>
    <row r="27" spans="1:5" x14ac:dyDescent="0.25">
      <c r="A27">
        <v>307200</v>
      </c>
      <c r="B27" s="179" t="s">
        <v>150</v>
      </c>
      <c r="C27" s="70">
        <v>62368.29</v>
      </c>
      <c r="E27" s="61"/>
    </row>
    <row r="28" spans="1:5" x14ac:dyDescent="0.25">
      <c r="A28">
        <v>308201</v>
      </c>
      <c r="B28" s="179" t="s">
        <v>151</v>
      </c>
      <c r="C28" s="70">
        <v>3759.9199999999992</v>
      </c>
      <c r="E28" s="61"/>
    </row>
    <row r="29" spans="1:5" x14ac:dyDescent="0.25">
      <c r="A29">
        <v>308216</v>
      </c>
      <c r="B29" t="s">
        <v>152</v>
      </c>
      <c r="C29" s="22">
        <v>159673.02000000014</v>
      </c>
      <c r="E29" s="61"/>
    </row>
    <row r="30" spans="1:5" x14ac:dyDescent="0.25">
      <c r="A30">
        <v>309201</v>
      </c>
      <c r="B30" s="179" t="s">
        <v>153</v>
      </c>
      <c r="C30" s="70">
        <v>1825712.8800000001</v>
      </c>
      <c r="E30" s="61"/>
    </row>
    <row r="31" spans="1:5" x14ac:dyDescent="0.25">
      <c r="A31">
        <v>309215</v>
      </c>
      <c r="B31" t="s">
        <v>154</v>
      </c>
      <c r="C31" s="22">
        <v>2100120.6499999994</v>
      </c>
      <c r="E31" s="61"/>
    </row>
    <row r="32" spans="1:5" x14ac:dyDescent="0.25">
      <c r="A32">
        <v>310200</v>
      </c>
      <c r="B32" s="179" t="s">
        <v>155</v>
      </c>
      <c r="C32" s="70">
        <v>1455.5200000000004</v>
      </c>
      <c r="E32" s="61"/>
    </row>
    <row r="33" spans="1:5" x14ac:dyDescent="0.25">
      <c r="A33">
        <v>310201</v>
      </c>
      <c r="B33" s="179" t="s">
        <v>173</v>
      </c>
      <c r="C33" s="70">
        <v>6830.3599999999979</v>
      </c>
      <c r="E33" s="61"/>
    </row>
    <row r="34" spans="1:5" x14ac:dyDescent="0.25">
      <c r="A34">
        <v>310219</v>
      </c>
      <c r="B34" t="s">
        <v>185</v>
      </c>
      <c r="C34" s="22">
        <v>7609493.6799999997</v>
      </c>
      <c r="E34" s="61"/>
    </row>
    <row r="35" spans="1:5" x14ac:dyDescent="0.25">
      <c r="A35">
        <v>401200</v>
      </c>
      <c r="B35" s="179" t="s">
        <v>156</v>
      </c>
      <c r="C35" s="70">
        <v>9088491.2800000012</v>
      </c>
      <c r="E35" s="61"/>
    </row>
    <row r="36" spans="1:5" s="10" customFormat="1" x14ac:dyDescent="0.25">
      <c r="A36" s="10">
        <v>401201</v>
      </c>
      <c r="B36" s="179" t="s">
        <v>174</v>
      </c>
      <c r="C36" s="70">
        <v>241893.91999999978</v>
      </c>
      <c r="E36" s="22"/>
    </row>
    <row r="37" spans="1:5" x14ac:dyDescent="0.25">
      <c r="A37">
        <v>401215</v>
      </c>
      <c r="B37" t="s">
        <v>157</v>
      </c>
      <c r="C37" s="22">
        <v>296690.84000000008</v>
      </c>
      <c r="E37" s="61"/>
    </row>
    <row r="38" spans="1:5" x14ac:dyDescent="0.25">
      <c r="A38">
        <v>401216</v>
      </c>
      <c r="B38" t="s">
        <v>158</v>
      </c>
      <c r="C38" s="22">
        <v>443706.14</v>
      </c>
      <c r="E38" s="61"/>
    </row>
    <row r="39" spans="1:5" x14ac:dyDescent="0.25">
      <c r="A39">
        <v>401217</v>
      </c>
      <c r="B39" t="s">
        <v>159</v>
      </c>
      <c r="C39" s="22">
        <v>6346009.2599999998</v>
      </c>
      <c r="E39" s="61"/>
    </row>
    <row r="40" spans="1:5" x14ac:dyDescent="0.25">
      <c r="A40">
        <v>501200</v>
      </c>
      <c r="B40" s="179" t="s">
        <v>160</v>
      </c>
      <c r="C40" s="70">
        <v>4046547.6900000004</v>
      </c>
      <c r="E40" s="61"/>
    </row>
    <row r="41" spans="1:5" x14ac:dyDescent="0.25">
      <c r="A41">
        <v>501215</v>
      </c>
      <c r="B41" t="s">
        <v>161</v>
      </c>
      <c r="C41" s="61">
        <v>2512764.9500000002</v>
      </c>
      <c r="E41" s="61"/>
    </row>
    <row r="42" spans="1:5" x14ac:dyDescent="0.25">
      <c r="A42">
        <v>501216</v>
      </c>
      <c r="B42" t="s">
        <v>162</v>
      </c>
      <c r="C42" s="22">
        <v>2964053.01</v>
      </c>
      <c r="E42" s="61"/>
    </row>
    <row r="43" spans="1:5" x14ac:dyDescent="0.25">
      <c r="A43">
        <v>501217</v>
      </c>
      <c r="B43" t="s">
        <v>163</v>
      </c>
      <c r="C43" s="22">
        <v>12247102.340000002</v>
      </c>
      <c r="E43" s="61"/>
    </row>
    <row r="44" spans="1:5" x14ac:dyDescent="0.25">
      <c r="A44">
        <v>501218</v>
      </c>
      <c r="B44" t="s">
        <v>164</v>
      </c>
      <c r="C44" s="22">
        <v>48135539.420000017</v>
      </c>
      <c r="E44" s="61"/>
    </row>
    <row r="45" spans="1:5" x14ac:dyDescent="0.25">
      <c r="A45">
        <v>501219</v>
      </c>
      <c r="B45" t="s">
        <v>445</v>
      </c>
      <c r="C45" s="22">
        <v>51308479.030000001</v>
      </c>
      <c r="E45" s="61"/>
    </row>
    <row r="46" spans="1:5" x14ac:dyDescent="0.25">
      <c r="A46">
        <v>505201</v>
      </c>
      <c r="B46" s="179" t="s">
        <v>165</v>
      </c>
      <c r="C46" s="70">
        <v>580445.19000000006</v>
      </c>
      <c r="E46" s="61"/>
    </row>
    <row r="47" spans="1:5" x14ac:dyDescent="0.25">
      <c r="A47">
        <v>507201</v>
      </c>
      <c r="B47" s="179" t="s">
        <v>166</v>
      </c>
      <c r="C47" s="70">
        <v>1177784.1599999999</v>
      </c>
      <c r="E47" s="61"/>
    </row>
    <row r="48" spans="1:5" x14ac:dyDescent="0.25">
      <c r="A48">
        <v>509200</v>
      </c>
      <c r="B48" s="179" t="s">
        <v>175</v>
      </c>
      <c r="C48" s="70">
        <v>526166.28</v>
      </c>
      <c r="E48" s="61"/>
    </row>
    <row r="49" spans="1:5" x14ac:dyDescent="0.25">
      <c r="A49">
        <v>509201</v>
      </c>
      <c r="B49" s="179" t="s">
        <v>167</v>
      </c>
      <c r="C49" s="70">
        <v>149364.93000000005</v>
      </c>
      <c r="E49" s="61"/>
    </row>
    <row r="50" spans="1:5" x14ac:dyDescent="0.25">
      <c r="A50">
        <v>509219</v>
      </c>
      <c r="B50" t="s">
        <v>429</v>
      </c>
      <c r="C50" s="22">
        <v>14983970.640000001</v>
      </c>
      <c r="E50" s="61"/>
    </row>
    <row r="51" spans="1:5" x14ac:dyDescent="0.25">
      <c r="A51">
        <v>510201</v>
      </c>
      <c r="B51" s="179" t="s">
        <v>168</v>
      </c>
      <c r="C51" s="70">
        <v>15984.619999999997</v>
      </c>
      <c r="E51" s="61"/>
    </row>
    <row r="52" spans="1:5" x14ac:dyDescent="0.25">
      <c r="A52">
        <v>510216</v>
      </c>
      <c r="B52" t="s">
        <v>169</v>
      </c>
      <c r="C52" s="22">
        <v>209794.91999999995</v>
      </c>
      <c r="E52" s="61"/>
    </row>
    <row r="53" spans="1:5" x14ac:dyDescent="0.25">
      <c r="C53" s="22"/>
      <c r="E53" s="61"/>
    </row>
    <row r="54" spans="1:5" x14ac:dyDescent="0.25">
      <c r="A54" t="s">
        <v>400</v>
      </c>
      <c r="C54" s="22">
        <v>1025278937.64</v>
      </c>
      <c r="E54" s="61"/>
    </row>
    <row r="55" spans="1:5" x14ac:dyDescent="0.25">
      <c r="C55" s="22"/>
      <c r="E55" s="61"/>
    </row>
    <row r="56" spans="1:5" x14ac:dyDescent="0.25">
      <c r="A56">
        <v>101250</v>
      </c>
      <c r="B56" t="s">
        <v>182</v>
      </c>
      <c r="C56" s="22">
        <v>33234439.450000003</v>
      </c>
      <c r="E56" s="61"/>
    </row>
    <row r="57" spans="1:5" x14ac:dyDescent="0.25">
      <c r="A57">
        <v>101251</v>
      </c>
      <c r="B57" t="s">
        <v>183</v>
      </c>
      <c r="C57" s="22">
        <v>15013284.229999999</v>
      </c>
      <c r="E57" s="61"/>
    </row>
    <row r="58" spans="1:5" x14ac:dyDescent="0.25">
      <c r="C58" s="22"/>
      <c r="E58" s="61"/>
    </row>
    <row r="59" spans="1:5" x14ac:dyDescent="0.25">
      <c r="A59" t="s">
        <v>401</v>
      </c>
      <c r="C59" s="22">
        <v>48247723.68</v>
      </c>
      <c r="E59" s="61"/>
    </row>
    <row r="60" spans="1:5" x14ac:dyDescent="0.25">
      <c r="C60" s="22"/>
      <c r="E60" s="61"/>
    </row>
    <row r="61" spans="1:5" x14ac:dyDescent="0.25">
      <c r="A61" t="s">
        <v>402</v>
      </c>
      <c r="C61" s="22">
        <v>1073526661.3199999</v>
      </c>
      <c r="E61" s="61"/>
    </row>
    <row r="62" spans="1:5" x14ac:dyDescent="0.25">
      <c r="C62" s="22"/>
      <c r="E62" s="61"/>
    </row>
    <row r="63" spans="1:5" x14ac:dyDescent="0.25">
      <c r="A63" t="s">
        <v>135</v>
      </c>
      <c r="C63" s="22">
        <v>1473417160.5</v>
      </c>
      <c r="E63" s="61"/>
    </row>
    <row r="64" spans="1:5" x14ac:dyDescent="0.25">
      <c r="B64" t="s">
        <v>436</v>
      </c>
      <c r="C64" s="22">
        <f>SUMIF(B2:B61,"*improv*",C2:C61)</f>
        <v>184557394.05000001</v>
      </c>
      <c r="E64" s="61"/>
    </row>
    <row r="65" spans="2:3" x14ac:dyDescent="0.25">
      <c r="C65" s="161">
        <f>C63-C64</f>
        <v>1288859766.45</v>
      </c>
    </row>
    <row r="66" spans="2:3" x14ac:dyDescent="0.25">
      <c r="B66" t="s">
        <v>435</v>
      </c>
      <c r="C66" s="61">
        <f>Summary!H30</f>
        <v>1288859766.4500005</v>
      </c>
    </row>
    <row r="67" spans="2:3" x14ac:dyDescent="0.25">
      <c r="C67" s="161">
        <f>C65-C66</f>
        <v>0</v>
      </c>
    </row>
  </sheetData>
  <autoFilter ref="A1:C54"/>
  <pageMargins left="0.45" right="0.45" top="0.75" bottom="0.75" header="0.3" footer="0.3"/>
  <pageSetup fitToHeight="0" orientation="landscape" r:id="rId1"/>
  <headerFooter>
    <oddFooter>&amp;L
&amp;C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32"/>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3.28515625" style="10" bestFit="1" customWidth="1"/>
    <col min="26" max="26" width="8.5703125" style="10" bestFit="1" customWidth="1"/>
    <col min="27" max="27" width="13.28515625" style="10" bestFit="1" customWidth="1"/>
    <col min="28" max="29" width="15" style="10" bestFit="1" customWidth="1"/>
    <col min="30" max="16384" width="9.140625" style="10"/>
  </cols>
  <sheetData>
    <row r="1" spans="1:30" ht="19.5" thickBot="1" x14ac:dyDescent="0.35">
      <c r="A1" s="12" t="s">
        <v>0</v>
      </c>
      <c r="W1" s="114"/>
      <c r="X1" s="197" t="s">
        <v>356</v>
      </c>
      <c r="Y1" s="198"/>
      <c r="Z1" s="198"/>
      <c r="AA1" s="198"/>
      <c r="AB1" s="198"/>
      <c r="AC1" s="199"/>
      <c r="AD1" s="122"/>
    </row>
    <row r="2" spans="1:30" ht="16.5" thickBot="1" x14ac:dyDescent="0.3">
      <c r="A2" s="13" t="s">
        <v>100</v>
      </c>
      <c r="W2" s="113"/>
      <c r="X2" s="200" t="s">
        <v>355</v>
      </c>
      <c r="Y2" s="201"/>
      <c r="Z2" s="201"/>
      <c r="AA2" s="201"/>
      <c r="AB2" s="201"/>
      <c r="AC2" s="202"/>
      <c r="AD2" s="118"/>
    </row>
    <row r="3" spans="1:30" ht="16.5" thickBot="1" x14ac:dyDescent="0.3">
      <c r="A3" s="13" t="str">
        <f>Summary!A3</f>
        <v>As Of September 30, 2019</v>
      </c>
      <c r="W3" s="113"/>
      <c r="X3" s="109">
        <v>2006</v>
      </c>
      <c r="Y3" s="107"/>
      <c r="Z3" s="107"/>
      <c r="AA3" s="107">
        <v>2006</v>
      </c>
      <c r="AB3" s="107"/>
      <c r="AC3" s="106"/>
      <c r="AD3" s="118"/>
    </row>
    <row r="4" spans="1:30" ht="16.5" thickBot="1" x14ac:dyDescent="0.3">
      <c r="A4" s="13"/>
      <c r="W4" s="112" t="s">
        <v>255</v>
      </c>
      <c r="X4" s="109" t="s">
        <v>3</v>
      </c>
      <c r="Y4" s="107"/>
      <c r="Z4" s="108" t="s">
        <v>250</v>
      </c>
      <c r="AA4" s="108" t="s">
        <v>4</v>
      </c>
      <c r="AB4" s="107" t="s">
        <v>5</v>
      </c>
      <c r="AC4" s="106" t="s">
        <v>249</v>
      </c>
      <c r="AD4" s="118"/>
    </row>
    <row r="5" spans="1:30" ht="15.75" thickBot="1" x14ac:dyDescent="0.3">
      <c r="W5"/>
      <c r="X5" s="101">
        <f>SUM(X7:X32)</f>
        <v>1000000</v>
      </c>
      <c r="Y5" s="105"/>
      <c r="Z5" s="104"/>
      <c r="AA5" s="101">
        <f>SUM(AA7:AA32)</f>
        <v>190785</v>
      </c>
      <c r="AB5" s="101">
        <f>SUM(AB7:AB32)</f>
        <v>1190785</v>
      </c>
      <c r="AC5" s="103">
        <f>SUM(AC7:AC32)</f>
        <v>1190785</v>
      </c>
      <c r="AD5" s="96"/>
    </row>
    <row r="6" spans="1:30" ht="15.75" x14ac:dyDescent="0.25">
      <c r="A6" s="13" t="s">
        <v>2</v>
      </c>
      <c r="B6" s="13" t="s">
        <v>36</v>
      </c>
      <c r="C6" s="14"/>
      <c r="D6" s="14"/>
      <c r="E6" s="14"/>
      <c r="F6" s="14"/>
      <c r="N6" s="194" t="s">
        <v>13</v>
      </c>
      <c r="O6" s="194"/>
      <c r="P6" s="194"/>
      <c r="Q6" s="194"/>
      <c r="R6" s="194"/>
      <c r="S6" s="194"/>
      <c r="T6" s="194"/>
      <c r="W6"/>
      <c r="X6" s="100"/>
      <c r="Y6" s="98"/>
      <c r="Z6" s="99"/>
      <c r="AA6" s="98"/>
      <c r="AB6" s="98">
        <v>0</v>
      </c>
      <c r="AC6" s="97"/>
      <c r="AD6" s="96"/>
    </row>
    <row r="7" spans="1:30" s="15" customFormat="1" x14ac:dyDescent="0.25">
      <c r="F7" s="16" t="s">
        <v>5</v>
      </c>
      <c r="G7" s="16"/>
      <c r="H7" s="16" t="s">
        <v>11</v>
      </c>
      <c r="I7" s="16"/>
      <c r="J7" s="16" t="s">
        <v>12</v>
      </c>
      <c r="L7" s="16" t="s">
        <v>31</v>
      </c>
      <c r="M7" s="16"/>
      <c r="N7" s="53" t="s">
        <v>125</v>
      </c>
      <c r="W7" s="91" t="s">
        <v>333</v>
      </c>
      <c r="X7" s="88">
        <v>0</v>
      </c>
      <c r="Y7" s="87"/>
      <c r="Z7" s="86"/>
      <c r="AA7" s="85">
        <v>22697.5</v>
      </c>
      <c r="AB7" s="85">
        <f t="shared" ref="AB7:AB22" si="0">+X7+AA7</f>
        <v>22697.5</v>
      </c>
      <c r="AC7" s="80"/>
      <c r="AD7"/>
    </row>
    <row r="8" spans="1:30"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88">
        <v>125000</v>
      </c>
      <c r="Y8" s="87" t="s">
        <v>198</v>
      </c>
      <c r="Z8" s="86">
        <v>4.4999999999999998E-2</v>
      </c>
      <c r="AA8" s="85">
        <v>22697.5</v>
      </c>
      <c r="AB8" s="85">
        <f t="shared" si="0"/>
        <v>147697.5</v>
      </c>
      <c r="AC8" s="80">
        <f>+AB8+AB7</f>
        <v>170395</v>
      </c>
      <c r="AD8"/>
    </row>
    <row r="9" spans="1:30" x14ac:dyDescent="0.25">
      <c r="B9" s="19"/>
      <c r="C9" s="19"/>
      <c r="D9" s="19"/>
      <c r="E9" s="19"/>
      <c r="P9" s="20"/>
      <c r="Q9" s="20"/>
      <c r="R9" s="20"/>
      <c r="S9" s="20"/>
      <c r="T9" s="20"/>
      <c r="W9" s="91" t="s">
        <v>331</v>
      </c>
      <c r="X9" s="88">
        <v>0</v>
      </c>
      <c r="Y9" s="87"/>
      <c r="Z9" s="86"/>
      <c r="AA9" s="85">
        <v>19885</v>
      </c>
      <c r="AB9" s="85">
        <f t="shared" si="0"/>
        <v>19885</v>
      </c>
      <c r="AC9" s="80"/>
      <c r="AD9"/>
    </row>
    <row r="10" spans="1:30" x14ac:dyDescent="0.25">
      <c r="B10" s="19">
        <v>2006</v>
      </c>
      <c r="C10" s="19"/>
      <c r="D10" s="24">
        <v>38791</v>
      </c>
      <c r="E10" s="19"/>
      <c r="F10" s="2">
        <v>1977854.99</v>
      </c>
      <c r="G10" s="1"/>
      <c r="H10" s="2">
        <f>+F10-J10</f>
        <v>1977854.99</v>
      </c>
      <c r="I10" s="1"/>
      <c r="J10" s="2">
        <v>0</v>
      </c>
      <c r="L10" s="24">
        <v>46174</v>
      </c>
      <c r="M10" s="24"/>
      <c r="N10" s="2">
        <v>2145000</v>
      </c>
      <c r="P10" s="2">
        <f>SUMIFS($5:$5,$3:$3,B10,$4:$4,$P$8)</f>
        <v>1000000</v>
      </c>
      <c r="Q10" s="1"/>
      <c r="R10" s="2">
        <f>SUMIFS($5:$5,$3:$3,B10,$4:$4,$R$8)</f>
        <v>190785</v>
      </c>
      <c r="S10" s="1"/>
      <c r="T10" s="2">
        <f>SUM(P10:R10)</f>
        <v>1190785</v>
      </c>
      <c r="W10" s="91" t="s">
        <v>330</v>
      </c>
      <c r="X10" s="88">
        <v>130000</v>
      </c>
      <c r="Y10" s="87" t="s">
        <v>198</v>
      </c>
      <c r="Z10" s="86">
        <v>4.4999999999999998E-2</v>
      </c>
      <c r="AA10" s="85">
        <v>19885</v>
      </c>
      <c r="AB10" s="85">
        <f t="shared" si="0"/>
        <v>149885</v>
      </c>
      <c r="AC10" s="80">
        <f>+AB10+AB9</f>
        <v>169770</v>
      </c>
      <c r="AD10"/>
    </row>
    <row r="11" spans="1:30" x14ac:dyDescent="0.25">
      <c r="B11" s="19"/>
      <c r="C11" s="19"/>
      <c r="D11" s="24"/>
      <c r="E11" s="19"/>
      <c r="F11" s="1"/>
      <c r="G11" s="1"/>
      <c r="H11" s="1"/>
      <c r="I11" s="1"/>
      <c r="J11" s="1"/>
      <c r="L11" s="19"/>
      <c r="M11" s="51"/>
      <c r="N11" s="3"/>
      <c r="P11" s="3"/>
      <c r="Q11" s="1"/>
      <c r="R11" s="3"/>
      <c r="S11" s="1"/>
      <c r="T11" s="3"/>
      <c r="W11" s="91" t="s">
        <v>329</v>
      </c>
      <c r="X11" s="88">
        <v>0</v>
      </c>
      <c r="Y11" s="87"/>
      <c r="Z11" s="86"/>
      <c r="AA11" s="85">
        <v>16960</v>
      </c>
      <c r="AB11" s="85">
        <f t="shared" si="0"/>
        <v>16960</v>
      </c>
      <c r="AC11" s="80"/>
      <c r="AD11"/>
    </row>
    <row r="12" spans="1:30" ht="15.75" thickBot="1" x14ac:dyDescent="0.3">
      <c r="B12" s="19" t="s">
        <v>5</v>
      </c>
      <c r="C12" s="19"/>
      <c r="D12" s="24"/>
      <c r="E12" s="19"/>
      <c r="F12" s="36">
        <f>SUM(F10:F10)</f>
        <v>1977854.99</v>
      </c>
      <c r="G12" s="1"/>
      <c r="H12" s="36">
        <f>SUM(H10:H10)</f>
        <v>1977854.99</v>
      </c>
      <c r="I12" s="1"/>
      <c r="J12" s="36">
        <f>SUM(J10:J10)</f>
        <v>0</v>
      </c>
      <c r="N12" s="36">
        <f>SUM(N10:N10)</f>
        <v>2145000</v>
      </c>
      <c r="P12" s="36">
        <f>SUM(P10:P10)</f>
        <v>1000000</v>
      </c>
      <c r="Q12" s="1"/>
      <c r="R12" s="36">
        <f>SUM(R10:R10)</f>
        <v>190785</v>
      </c>
      <c r="S12" s="1"/>
      <c r="T12" s="36">
        <f>SUM(T10:T10)</f>
        <v>1190785</v>
      </c>
      <c r="W12" s="91" t="s">
        <v>328</v>
      </c>
      <c r="X12" s="88">
        <v>135000</v>
      </c>
      <c r="Y12" s="87" t="s">
        <v>198</v>
      </c>
      <c r="Z12" s="86">
        <v>4.4999999999999998E-2</v>
      </c>
      <c r="AA12" s="85">
        <v>16960</v>
      </c>
      <c r="AB12" s="85">
        <f t="shared" si="0"/>
        <v>151960</v>
      </c>
      <c r="AC12" s="80">
        <f>+AB12+AB11</f>
        <v>168920</v>
      </c>
      <c r="AD12"/>
    </row>
    <row r="13" spans="1:30" ht="15.75" thickTop="1" x14ac:dyDescent="0.25">
      <c r="D13" s="26"/>
      <c r="Q13" s="1"/>
      <c r="S13" s="1"/>
      <c r="W13" s="91" t="s">
        <v>327</v>
      </c>
      <c r="X13" s="88">
        <v>0</v>
      </c>
      <c r="Y13" s="87"/>
      <c r="Z13" s="86"/>
      <c r="AA13" s="85">
        <v>13922.5</v>
      </c>
      <c r="AB13" s="85">
        <f t="shared" si="0"/>
        <v>13922.5</v>
      </c>
      <c r="AC13" s="80"/>
      <c r="AD13"/>
    </row>
    <row r="14" spans="1:30" x14ac:dyDescent="0.25">
      <c r="D14" s="26" t="s">
        <v>109</v>
      </c>
      <c r="Q14" s="1"/>
      <c r="S14" s="1"/>
      <c r="W14" s="91" t="s">
        <v>326</v>
      </c>
      <c r="X14" s="88">
        <v>140000</v>
      </c>
      <c r="Y14" s="87" t="s">
        <v>198</v>
      </c>
      <c r="Z14" s="86">
        <v>4.4999999999999998E-2</v>
      </c>
      <c r="AA14" s="85">
        <v>13922.5</v>
      </c>
      <c r="AB14" s="85">
        <f t="shared" si="0"/>
        <v>153922.5</v>
      </c>
      <c r="AC14" s="80">
        <f>+AB14+AB13</f>
        <v>167845</v>
      </c>
      <c r="AD14"/>
    </row>
    <row r="15" spans="1:30" x14ac:dyDescent="0.25">
      <c r="D15" s="26" t="s">
        <v>34</v>
      </c>
      <c r="F15" s="10" t="s">
        <v>42</v>
      </c>
      <c r="Q15" s="1"/>
      <c r="S15" s="1"/>
      <c r="W15" s="91" t="s">
        <v>325</v>
      </c>
      <c r="X15" s="88">
        <v>0</v>
      </c>
      <c r="Y15" s="87"/>
      <c r="Z15" s="86"/>
      <c r="AA15" s="85">
        <v>10772.5</v>
      </c>
      <c r="AB15" s="85">
        <f t="shared" si="0"/>
        <v>10772.5</v>
      </c>
      <c r="AC15" s="80"/>
      <c r="AD15"/>
    </row>
    <row r="16" spans="1:30" x14ac:dyDescent="0.25">
      <c r="D16" s="26" t="s">
        <v>35</v>
      </c>
      <c r="F16" s="10" t="s">
        <v>54</v>
      </c>
      <c r="Q16" s="1"/>
      <c r="S16" s="1"/>
      <c r="W16" s="91" t="s">
        <v>324</v>
      </c>
      <c r="X16" s="88">
        <v>150000</v>
      </c>
      <c r="Y16" s="87" t="s">
        <v>198</v>
      </c>
      <c r="Z16" s="86">
        <v>4.5499999999999999E-2</v>
      </c>
      <c r="AA16" s="85">
        <v>10772.5</v>
      </c>
      <c r="AB16" s="85">
        <f t="shared" si="0"/>
        <v>160772.5</v>
      </c>
      <c r="AC16" s="80">
        <f>+AB16+AB15</f>
        <v>171545</v>
      </c>
      <c r="AD16"/>
    </row>
    <row r="17" spans="1:30" x14ac:dyDescent="0.25">
      <c r="W17" s="91" t="s">
        <v>323</v>
      </c>
      <c r="X17" s="88">
        <v>0</v>
      </c>
      <c r="Y17" s="87"/>
      <c r="Z17" s="86"/>
      <c r="AA17" s="85">
        <v>7360</v>
      </c>
      <c r="AB17" s="85">
        <f t="shared" si="0"/>
        <v>7360</v>
      </c>
      <c r="AC17" s="80"/>
      <c r="AD17"/>
    </row>
    <row r="18" spans="1:30" x14ac:dyDescent="0.25">
      <c r="D18" s="26" t="s">
        <v>65</v>
      </c>
      <c r="W18" s="91" t="s">
        <v>322</v>
      </c>
      <c r="X18" s="88">
        <v>155000</v>
      </c>
      <c r="Y18" s="87" t="s">
        <v>198</v>
      </c>
      <c r="Z18" s="86">
        <v>4.5999999999999999E-2</v>
      </c>
      <c r="AA18" s="85">
        <v>7360</v>
      </c>
      <c r="AB18" s="85">
        <f t="shared" si="0"/>
        <v>162360</v>
      </c>
      <c r="AC18" s="80">
        <f>+AB18+AB17</f>
        <v>169720</v>
      </c>
      <c r="AD18"/>
    </row>
    <row r="19" spans="1:30" x14ac:dyDescent="0.25">
      <c r="W19" s="91" t="s">
        <v>321</v>
      </c>
      <c r="X19" s="88">
        <v>0</v>
      </c>
      <c r="Y19" s="87"/>
      <c r="Z19" s="86"/>
      <c r="AA19" s="85">
        <v>3795</v>
      </c>
      <c r="AB19" s="85">
        <f t="shared" si="0"/>
        <v>3795</v>
      </c>
      <c r="AC19" s="80"/>
      <c r="AD19"/>
    </row>
    <row r="20" spans="1:30" x14ac:dyDescent="0.25">
      <c r="W20" s="91" t="s">
        <v>320</v>
      </c>
      <c r="X20" s="88">
        <v>165000</v>
      </c>
      <c r="Y20" s="87" t="s">
        <v>198</v>
      </c>
      <c r="Z20" s="86">
        <v>4.5999999999999999E-2</v>
      </c>
      <c r="AA20" s="85">
        <v>3795</v>
      </c>
      <c r="AB20" s="85">
        <f t="shared" si="0"/>
        <v>168795</v>
      </c>
      <c r="AC20" s="80">
        <f>+AB20+AB19</f>
        <v>172590</v>
      </c>
      <c r="AD20"/>
    </row>
    <row r="21" spans="1:30" ht="15.75" x14ac:dyDescent="0.25">
      <c r="A21" s="13" t="s">
        <v>15</v>
      </c>
      <c r="B21" s="13" t="s">
        <v>37</v>
      </c>
      <c r="C21" s="14"/>
      <c r="D21" s="14"/>
      <c r="E21" s="14"/>
      <c r="F21" s="14"/>
      <c r="W21" s="91" t="s">
        <v>319</v>
      </c>
      <c r="X21" s="89">
        <v>0</v>
      </c>
      <c r="Y21" s="87"/>
      <c r="Z21" s="86"/>
      <c r="AA21" s="85">
        <v>0</v>
      </c>
      <c r="AB21" s="85">
        <f t="shared" si="0"/>
        <v>0</v>
      </c>
      <c r="AC21" s="80"/>
      <c r="AD21"/>
    </row>
    <row r="22" spans="1:30" x14ac:dyDescent="0.25">
      <c r="W22" s="91" t="s">
        <v>318</v>
      </c>
      <c r="X22" s="89">
        <v>0</v>
      </c>
      <c r="Y22" s="87"/>
      <c r="Z22" s="86"/>
      <c r="AA22" s="85">
        <v>0</v>
      </c>
      <c r="AB22" s="85">
        <f t="shared" si="0"/>
        <v>0</v>
      </c>
      <c r="AC22" s="80">
        <f>+AB22+AB21</f>
        <v>0</v>
      </c>
      <c r="AD22"/>
    </row>
    <row r="23" spans="1:30" x14ac:dyDescent="0.25">
      <c r="B23" s="17" t="s">
        <v>6</v>
      </c>
      <c r="D23" s="28" t="s">
        <v>29</v>
      </c>
      <c r="W23"/>
      <c r="X23"/>
      <c r="Y23"/>
      <c r="Z23"/>
      <c r="AA23"/>
      <c r="AB23"/>
      <c r="AC23"/>
      <c r="AD23"/>
    </row>
    <row r="24" spans="1:30" x14ac:dyDescent="0.25">
      <c r="B24" s="19"/>
      <c r="W24"/>
      <c r="X24"/>
      <c r="Y24"/>
      <c r="Z24"/>
      <c r="AA24"/>
      <c r="AB24"/>
      <c r="AC24"/>
      <c r="AD24"/>
    </row>
    <row r="25" spans="1:30" x14ac:dyDescent="0.25">
      <c r="B25" s="19">
        <v>2006</v>
      </c>
      <c r="D25" s="210" t="s">
        <v>59</v>
      </c>
      <c r="E25" s="210"/>
      <c r="F25" s="210"/>
      <c r="G25" s="210"/>
      <c r="H25" s="210"/>
      <c r="I25" s="210"/>
      <c r="J25" s="210"/>
      <c r="K25" s="210"/>
      <c r="L25" s="210"/>
      <c r="M25" s="210"/>
      <c r="N25" s="210"/>
      <c r="O25" s="210"/>
      <c r="P25" s="210"/>
      <c r="Q25" s="210"/>
      <c r="R25" s="210"/>
      <c r="W25"/>
      <c r="X25"/>
      <c r="Y25"/>
      <c r="Z25"/>
      <c r="AA25"/>
      <c r="AB25"/>
      <c r="AC25"/>
      <c r="AD25"/>
    </row>
    <row r="26" spans="1:30" x14ac:dyDescent="0.25">
      <c r="W26"/>
      <c r="X26"/>
      <c r="Y26"/>
      <c r="Z26"/>
      <c r="AA26"/>
      <c r="AB26"/>
      <c r="AC26"/>
      <c r="AD26"/>
    </row>
    <row r="27" spans="1:30" x14ac:dyDescent="0.25">
      <c r="W27"/>
      <c r="X27"/>
      <c r="Y27"/>
      <c r="Z27"/>
      <c r="AA27"/>
      <c r="AB27"/>
      <c r="AC27"/>
      <c r="AD27"/>
    </row>
    <row r="28" spans="1:30" ht="15.75" x14ac:dyDescent="0.25">
      <c r="A28" s="13" t="s">
        <v>30</v>
      </c>
      <c r="B28" s="13" t="s">
        <v>38</v>
      </c>
      <c r="C28" s="14"/>
      <c r="D28" s="35"/>
      <c r="E28" s="14"/>
      <c r="F28" s="14"/>
      <c r="W28"/>
      <c r="X28"/>
      <c r="Y28"/>
      <c r="Z28"/>
      <c r="AA28"/>
      <c r="AB28"/>
      <c r="AC28"/>
      <c r="AD28"/>
    </row>
    <row r="29" spans="1:30" x14ac:dyDescent="0.25">
      <c r="W29"/>
      <c r="X29"/>
      <c r="Y29"/>
      <c r="Z29"/>
      <c r="AA29"/>
      <c r="AB29"/>
      <c r="AC29"/>
      <c r="AD29"/>
    </row>
    <row r="30" spans="1:30" x14ac:dyDescent="0.25">
      <c r="B30" s="194" t="s">
        <v>16</v>
      </c>
      <c r="C30" s="194"/>
      <c r="D30" s="194"/>
      <c r="W30"/>
      <c r="X30"/>
      <c r="Y30"/>
      <c r="Z30"/>
      <c r="AA30"/>
      <c r="AB30"/>
      <c r="AC30"/>
      <c r="AD30"/>
    </row>
    <row r="31" spans="1:30" x14ac:dyDescent="0.25">
      <c r="W31"/>
      <c r="X31"/>
      <c r="Y31"/>
      <c r="Z31"/>
      <c r="AA31"/>
      <c r="AB31"/>
      <c r="AC31"/>
      <c r="AD31"/>
    </row>
    <row r="32" spans="1:30" x14ac:dyDescent="0.25">
      <c r="B32" s="10" t="s">
        <v>26</v>
      </c>
      <c r="W32"/>
      <c r="X32"/>
      <c r="Y32"/>
      <c r="Z32"/>
      <c r="AA32"/>
      <c r="AB32"/>
      <c r="AC32"/>
      <c r="AD32"/>
    </row>
  </sheetData>
  <mergeCells count="5">
    <mergeCell ref="B30:D30"/>
    <mergeCell ref="D25:R25"/>
    <mergeCell ref="N6:T6"/>
    <mergeCell ref="X1:AC1"/>
    <mergeCell ref="X2:AC2"/>
  </mergeCells>
  <pageMargins left="0.45" right="0.45" top="0.75" bottom="0.75" header="0.3" footer="0.3"/>
  <pageSetup scale="49" fitToHeight="0" orientation="landscape" r:id="rId1"/>
  <headerFooter>
    <oddFooter>&amp;L
&amp;C
     &amp;P</oddFooter>
  </headerFooter>
  <rowBreaks count="2" manualBreakCount="2">
    <brk id="20" max="17" man="1"/>
    <brk id="27"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K33"/>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9.140625" style="10"/>
    <col min="26" max="26" width="16.85546875" style="10" bestFit="1" customWidth="1"/>
    <col min="27" max="27" width="13.28515625" style="10" bestFit="1" customWidth="1"/>
    <col min="28" max="29" width="15" style="10" bestFit="1" customWidth="1"/>
    <col min="30" max="30" width="9.140625" style="10"/>
    <col min="31" max="31" width="15" style="10" bestFit="1" customWidth="1"/>
    <col min="32" max="32" width="3.28515625" style="10" bestFit="1" customWidth="1"/>
    <col min="33" max="33" width="8.5703125" style="10" bestFit="1" customWidth="1"/>
    <col min="34" max="34" width="13.28515625" style="10" bestFit="1" customWidth="1"/>
    <col min="35" max="36" width="15" style="10" bestFit="1" customWidth="1"/>
    <col min="37" max="16384" width="9.140625" style="10"/>
  </cols>
  <sheetData>
    <row r="1" spans="1:37" ht="19.5" thickBot="1" x14ac:dyDescent="0.35">
      <c r="A1" s="12" t="s">
        <v>0</v>
      </c>
      <c r="W1" s="114"/>
      <c r="X1" s="197" t="s">
        <v>358</v>
      </c>
      <c r="Y1" s="198"/>
      <c r="Z1" s="198"/>
      <c r="AA1" s="198"/>
      <c r="AB1" s="198"/>
      <c r="AC1" s="199"/>
      <c r="AD1" s="123"/>
      <c r="AE1" s="197" t="s">
        <v>358</v>
      </c>
      <c r="AF1" s="198"/>
      <c r="AG1" s="198"/>
      <c r="AH1" s="198"/>
      <c r="AI1" s="198"/>
      <c r="AJ1" s="199"/>
    </row>
    <row r="2" spans="1:37" ht="16.5" thickBot="1" x14ac:dyDescent="0.3">
      <c r="A2" s="13" t="s">
        <v>56</v>
      </c>
      <c r="W2" s="113"/>
      <c r="X2" s="200" t="s">
        <v>5</v>
      </c>
      <c r="Y2" s="201"/>
      <c r="Z2" s="201"/>
      <c r="AA2" s="201"/>
      <c r="AB2" s="201"/>
      <c r="AC2" s="202"/>
      <c r="AD2" s="107"/>
      <c r="AE2" s="200" t="s">
        <v>357</v>
      </c>
      <c r="AF2" s="201"/>
      <c r="AG2" s="201"/>
      <c r="AH2" s="201"/>
      <c r="AI2" s="201"/>
      <c r="AJ2" s="202"/>
    </row>
    <row r="3" spans="1:37" ht="16.5" thickBot="1" x14ac:dyDescent="0.3">
      <c r="A3" s="13" t="str">
        <f>Summary!A3</f>
        <v>As Of September 30, 2019</v>
      </c>
      <c r="W3" s="113"/>
      <c r="X3" s="109"/>
      <c r="Y3" s="107"/>
      <c r="Z3" s="107"/>
      <c r="AA3" s="107"/>
      <c r="AB3" s="107"/>
      <c r="AC3" s="106"/>
      <c r="AD3" s="107"/>
      <c r="AE3" s="109">
        <v>2008</v>
      </c>
      <c r="AF3" s="107"/>
      <c r="AG3" s="107"/>
      <c r="AH3" s="107">
        <v>2008</v>
      </c>
      <c r="AI3" s="107"/>
      <c r="AJ3" s="106"/>
    </row>
    <row r="4" spans="1:37" ht="16.5" thickBot="1" x14ac:dyDescent="0.3">
      <c r="A4" s="13"/>
      <c r="W4" s="112" t="s">
        <v>255</v>
      </c>
      <c r="X4" s="109" t="s">
        <v>3</v>
      </c>
      <c r="Y4" s="107"/>
      <c r="Z4" s="107"/>
      <c r="AA4" s="108" t="s">
        <v>4</v>
      </c>
      <c r="AB4" s="107" t="s">
        <v>5</v>
      </c>
      <c r="AC4" s="106" t="s">
        <v>249</v>
      </c>
      <c r="AD4" s="107"/>
      <c r="AE4" s="109" t="s">
        <v>3</v>
      </c>
      <c r="AF4" s="107"/>
      <c r="AG4" s="108" t="s">
        <v>250</v>
      </c>
      <c r="AH4" s="108" t="s">
        <v>4</v>
      </c>
      <c r="AI4" s="107" t="s">
        <v>5</v>
      </c>
      <c r="AJ4" s="106" t="s">
        <v>249</v>
      </c>
    </row>
    <row r="5" spans="1:37" ht="15.75" thickBot="1" x14ac:dyDescent="0.3">
      <c r="W5"/>
      <c r="X5" s="101">
        <f>SUM(X7:X33)</f>
        <v>1705000</v>
      </c>
      <c r="Y5" s="105"/>
      <c r="Z5" s="104"/>
      <c r="AA5" s="101">
        <f>SUM(AA7:AA33)</f>
        <v>525525</v>
      </c>
      <c r="AB5" s="101">
        <f>SUM(AB7:AB33)</f>
        <v>2230525</v>
      </c>
      <c r="AC5" s="103">
        <f>SUM(AC7:AC33)</f>
        <v>2230525</v>
      </c>
      <c r="AD5" s="105"/>
      <c r="AE5" s="101">
        <f>SUM(AE7:AE33)</f>
        <v>1705000</v>
      </c>
      <c r="AF5" s="105"/>
      <c r="AG5" s="104"/>
      <c r="AH5" s="101">
        <f>SUM(AH7:AH33)</f>
        <v>525525</v>
      </c>
      <c r="AI5" s="101">
        <f>SUM(AI7:AI33)</f>
        <v>2230525</v>
      </c>
      <c r="AJ5" s="103">
        <f>SUM(AJ7:AJ33)</f>
        <v>2230525</v>
      </c>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row>
    <row r="7" spans="1:37" s="15" customFormat="1" x14ac:dyDescent="0.25">
      <c r="F7" s="16" t="s">
        <v>5</v>
      </c>
      <c r="G7" s="16"/>
      <c r="H7" s="16" t="s">
        <v>11</v>
      </c>
      <c r="I7" s="16"/>
      <c r="J7" s="16" t="s">
        <v>12</v>
      </c>
      <c r="L7" s="16" t="s">
        <v>31</v>
      </c>
      <c r="M7" s="16"/>
      <c r="N7" s="53" t="s">
        <v>125</v>
      </c>
      <c r="W7" s="91" t="s">
        <v>333</v>
      </c>
      <c r="X7" s="79">
        <f t="shared" ref="X7:X29" si="0">SUMIF($AD$4:$AJ$4,$X$4,AD7:AJ7)</f>
        <v>0</v>
      </c>
      <c r="Y7" s="90"/>
      <c r="Z7" s="90"/>
      <c r="AA7" s="79">
        <f t="shared" ref="AA7:AA29" si="1">SUMIF($AD$4:$AJ$4,$AA$4,AD7:AJ7)</f>
        <v>48631.25</v>
      </c>
      <c r="AB7" s="85">
        <f t="shared" ref="AB7:AB29" si="2">+X7+AA7</f>
        <v>48631.25</v>
      </c>
      <c r="AC7" s="80"/>
      <c r="AD7" s="90"/>
      <c r="AE7" s="88">
        <v>0</v>
      </c>
      <c r="AF7" s="87"/>
      <c r="AG7" s="86"/>
      <c r="AH7" s="85">
        <v>48631.25</v>
      </c>
      <c r="AI7" s="85">
        <f t="shared" ref="AI7:AI26" si="3">+AE7+AH7</f>
        <v>48631.25</v>
      </c>
      <c r="AJ7" s="80"/>
      <c r="AK7" s="10"/>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150000</v>
      </c>
      <c r="Y8" s="90"/>
      <c r="Z8" s="90"/>
      <c r="AA8" s="79">
        <f t="shared" si="1"/>
        <v>48631.25</v>
      </c>
      <c r="AB8" s="85">
        <f t="shared" si="2"/>
        <v>198631.25</v>
      </c>
      <c r="AC8" s="80">
        <f>+AB8+AB7</f>
        <v>247262.5</v>
      </c>
      <c r="AD8" s="90"/>
      <c r="AE8" s="88">
        <v>150000</v>
      </c>
      <c r="AF8" s="87" t="s">
        <v>198</v>
      </c>
      <c r="AG8" s="86">
        <v>5.5E-2</v>
      </c>
      <c r="AH8" s="85">
        <v>48631.25</v>
      </c>
      <c r="AI8" s="85">
        <f t="shared" si="3"/>
        <v>198631.25</v>
      </c>
      <c r="AJ8" s="80">
        <f>+AI8+AI7</f>
        <v>247262.5</v>
      </c>
      <c r="AK8" s="10"/>
    </row>
    <row r="9" spans="1:37" x14ac:dyDescent="0.25">
      <c r="B9" s="19"/>
      <c r="C9" s="19"/>
      <c r="D9" s="19"/>
      <c r="E9" s="19"/>
      <c r="P9" s="20"/>
      <c r="Q9" s="20"/>
      <c r="R9" s="20"/>
      <c r="S9" s="20"/>
      <c r="T9" s="20"/>
      <c r="W9" s="91" t="s">
        <v>331</v>
      </c>
      <c r="X9" s="79">
        <f t="shared" si="0"/>
        <v>0</v>
      </c>
      <c r="Y9" s="90"/>
      <c r="Z9" s="90"/>
      <c r="AA9" s="79">
        <f t="shared" si="1"/>
        <v>44506.25</v>
      </c>
      <c r="AB9" s="85">
        <f t="shared" si="2"/>
        <v>44506.25</v>
      </c>
      <c r="AC9" s="80"/>
      <c r="AD9" s="90"/>
      <c r="AE9" s="88">
        <v>0</v>
      </c>
      <c r="AF9" s="87"/>
      <c r="AG9" s="86"/>
      <c r="AH9" s="85">
        <v>44506.25</v>
      </c>
      <c r="AI9" s="85">
        <f t="shared" si="3"/>
        <v>44506.25</v>
      </c>
      <c r="AJ9" s="80"/>
    </row>
    <row r="10" spans="1:37" x14ac:dyDescent="0.25">
      <c r="B10" s="19">
        <v>2008</v>
      </c>
      <c r="C10" s="19"/>
      <c r="D10" s="24">
        <v>39767</v>
      </c>
      <c r="E10" s="19"/>
      <c r="F10" s="2">
        <v>2626353.2400000002</v>
      </c>
      <c r="G10" s="1"/>
      <c r="H10" s="2">
        <f>+F10-J10</f>
        <v>2626353.2400000002</v>
      </c>
      <c r="I10" s="1"/>
      <c r="J10" s="2">
        <v>0</v>
      </c>
      <c r="L10" s="24">
        <v>46905</v>
      </c>
      <c r="M10" s="24"/>
      <c r="N10" s="2">
        <v>2960000</v>
      </c>
      <c r="P10" s="2">
        <f>SUMIFS($5:$5,$3:$3,B10,$4:$4,$P$8)</f>
        <v>1705000</v>
      </c>
      <c r="Q10" s="1"/>
      <c r="R10" s="2">
        <f>SUMIFS($5:$5,$3:$3,B10,$4:$4,$R$8)</f>
        <v>525525</v>
      </c>
      <c r="S10" s="1"/>
      <c r="T10" s="2">
        <f>SUM(P10:R10)</f>
        <v>2230525</v>
      </c>
      <c r="W10" s="91" t="s">
        <v>330</v>
      </c>
      <c r="X10" s="79">
        <f t="shared" si="0"/>
        <v>160000</v>
      </c>
      <c r="Y10" s="90"/>
      <c r="Z10" s="90"/>
      <c r="AA10" s="79">
        <f t="shared" si="1"/>
        <v>44506.25</v>
      </c>
      <c r="AB10" s="85">
        <f t="shared" si="2"/>
        <v>204506.25</v>
      </c>
      <c r="AC10" s="80">
        <f>+AB10+AB9</f>
        <v>249012.5</v>
      </c>
      <c r="AD10" s="90"/>
      <c r="AE10" s="88">
        <v>160000</v>
      </c>
      <c r="AF10" s="87" t="s">
        <v>198</v>
      </c>
      <c r="AG10" s="86">
        <v>5.5E-2</v>
      </c>
      <c r="AH10" s="85">
        <v>44506.25</v>
      </c>
      <c r="AI10" s="85">
        <f t="shared" si="3"/>
        <v>204506.25</v>
      </c>
      <c r="AJ10" s="80">
        <f>+AI10+AI9</f>
        <v>249012.5</v>
      </c>
    </row>
    <row r="11" spans="1:37" x14ac:dyDescent="0.25">
      <c r="B11" s="19"/>
      <c r="C11" s="19"/>
      <c r="D11" s="24"/>
      <c r="E11" s="19"/>
      <c r="F11" s="1"/>
      <c r="G11" s="1"/>
      <c r="H11" s="1"/>
      <c r="I11" s="1"/>
      <c r="J11" s="1"/>
      <c r="L11" s="19"/>
      <c r="M11" s="51"/>
      <c r="N11" s="3"/>
      <c r="P11" s="3"/>
      <c r="Q11" s="1"/>
      <c r="R11" s="3"/>
      <c r="S11" s="1"/>
      <c r="T11" s="3"/>
      <c r="W11" s="91" t="s">
        <v>329</v>
      </c>
      <c r="X11" s="79">
        <f t="shared" si="0"/>
        <v>0</v>
      </c>
      <c r="Y11" s="90"/>
      <c r="Z11" s="90"/>
      <c r="AA11" s="79">
        <f t="shared" si="1"/>
        <v>40106.25</v>
      </c>
      <c r="AB11" s="85">
        <f t="shared" si="2"/>
        <v>40106.25</v>
      </c>
      <c r="AC11" s="80"/>
      <c r="AD11" s="90"/>
      <c r="AE11" s="88">
        <v>0</v>
      </c>
      <c r="AF11" s="87"/>
      <c r="AG11" s="86"/>
      <c r="AH11" s="85">
        <v>40106.25</v>
      </c>
      <c r="AI11" s="85">
        <f t="shared" si="3"/>
        <v>40106.25</v>
      </c>
      <c r="AJ11" s="80"/>
    </row>
    <row r="12" spans="1:37" ht="15.75" thickBot="1" x14ac:dyDescent="0.3">
      <c r="B12" s="19" t="s">
        <v>5</v>
      </c>
      <c r="C12" s="19"/>
      <c r="D12" s="24"/>
      <c r="E12" s="19"/>
      <c r="F12" s="36">
        <f>SUM(F10:F10)</f>
        <v>2626353.2400000002</v>
      </c>
      <c r="G12" s="1"/>
      <c r="H12" s="36">
        <f>SUM(H10:H10)</f>
        <v>2626353.2400000002</v>
      </c>
      <c r="I12" s="1"/>
      <c r="J12" s="36">
        <f>SUM(J10:J10)</f>
        <v>0</v>
      </c>
      <c r="N12" s="36">
        <f>SUM(N10:N10)</f>
        <v>2960000</v>
      </c>
      <c r="P12" s="36">
        <f>SUM(P10:P10)</f>
        <v>1705000</v>
      </c>
      <c r="Q12" s="1"/>
      <c r="R12" s="36">
        <f>SUM(R10:R10)</f>
        <v>525525</v>
      </c>
      <c r="S12" s="1"/>
      <c r="T12" s="36">
        <f>SUM(T10:T10)</f>
        <v>2230525</v>
      </c>
      <c r="W12" s="91" t="s">
        <v>328</v>
      </c>
      <c r="X12" s="79">
        <f t="shared" si="0"/>
        <v>165000</v>
      </c>
      <c r="Y12" s="90"/>
      <c r="Z12" s="90"/>
      <c r="AA12" s="79">
        <f t="shared" si="1"/>
        <v>40106.25</v>
      </c>
      <c r="AB12" s="85">
        <f t="shared" si="2"/>
        <v>205106.25</v>
      </c>
      <c r="AC12" s="80">
        <f>+AB12+AB11</f>
        <v>245212.5</v>
      </c>
      <c r="AD12" s="90"/>
      <c r="AE12" s="88">
        <v>165000</v>
      </c>
      <c r="AF12" s="87" t="s">
        <v>198</v>
      </c>
      <c r="AG12" s="86">
        <v>5.7500000000000002E-2</v>
      </c>
      <c r="AH12" s="85">
        <v>40106.25</v>
      </c>
      <c r="AI12" s="85">
        <f t="shared" si="3"/>
        <v>205106.25</v>
      </c>
      <c r="AJ12" s="80">
        <f>+AI12+AI11</f>
        <v>245212.5</v>
      </c>
    </row>
    <row r="13" spans="1:37" ht="15.75" thickTop="1" x14ac:dyDescent="0.25">
      <c r="D13" s="26"/>
      <c r="Q13" s="1"/>
      <c r="S13" s="1"/>
      <c r="W13" s="91" t="s">
        <v>327</v>
      </c>
      <c r="X13" s="79">
        <f t="shared" si="0"/>
        <v>0</v>
      </c>
      <c r="Y13" s="90"/>
      <c r="Z13" s="90"/>
      <c r="AA13" s="79">
        <f t="shared" si="1"/>
        <v>35362.5</v>
      </c>
      <c r="AB13" s="85">
        <f t="shared" si="2"/>
        <v>35362.5</v>
      </c>
      <c r="AC13" s="80"/>
      <c r="AD13" s="90"/>
      <c r="AE13" s="88">
        <v>0</v>
      </c>
      <c r="AF13" s="87"/>
      <c r="AG13" s="86"/>
      <c r="AH13" s="85">
        <v>35362.5</v>
      </c>
      <c r="AI13" s="85">
        <f t="shared" si="3"/>
        <v>35362.5</v>
      </c>
      <c r="AJ13" s="80"/>
    </row>
    <row r="14" spans="1:37" x14ac:dyDescent="0.25">
      <c r="D14" s="26" t="s">
        <v>109</v>
      </c>
      <c r="Q14" s="1"/>
      <c r="S14" s="1"/>
      <c r="W14" s="91" t="s">
        <v>326</v>
      </c>
      <c r="X14" s="79">
        <f t="shared" si="0"/>
        <v>175000</v>
      </c>
      <c r="Y14" s="90"/>
      <c r="Z14" s="90"/>
      <c r="AA14" s="79">
        <f t="shared" si="1"/>
        <v>35362.5</v>
      </c>
      <c r="AB14" s="85">
        <f t="shared" si="2"/>
        <v>210362.5</v>
      </c>
      <c r="AC14" s="80">
        <f>+AB14+AB13</f>
        <v>245725</v>
      </c>
      <c r="AD14" s="90"/>
      <c r="AE14" s="88">
        <v>175000</v>
      </c>
      <c r="AF14" s="87" t="s">
        <v>198</v>
      </c>
      <c r="AG14" s="86">
        <v>5.7500000000000002E-2</v>
      </c>
      <c r="AH14" s="85">
        <v>35362.5</v>
      </c>
      <c r="AI14" s="85">
        <f t="shared" si="3"/>
        <v>210362.5</v>
      </c>
      <c r="AJ14" s="80">
        <f>+AI14+AI13</f>
        <v>245725</v>
      </c>
    </row>
    <row r="15" spans="1:37" x14ac:dyDescent="0.25">
      <c r="D15" s="26" t="s">
        <v>34</v>
      </c>
      <c r="F15" s="10" t="s">
        <v>42</v>
      </c>
      <c r="Q15" s="1"/>
      <c r="S15" s="1"/>
      <c r="W15" s="91" t="s">
        <v>325</v>
      </c>
      <c r="X15" s="79">
        <f t="shared" si="0"/>
        <v>0</v>
      </c>
      <c r="Y15" s="90"/>
      <c r="Z15" s="90"/>
      <c r="AA15" s="79">
        <f t="shared" si="1"/>
        <v>30331.25</v>
      </c>
      <c r="AB15" s="85">
        <f t="shared" si="2"/>
        <v>30331.25</v>
      </c>
      <c r="AC15" s="80"/>
      <c r="AD15" s="90"/>
      <c r="AE15" s="88">
        <v>0</v>
      </c>
      <c r="AF15" s="87"/>
      <c r="AG15" s="86"/>
      <c r="AH15" s="85">
        <v>30331.25</v>
      </c>
      <c r="AI15" s="85">
        <f t="shared" si="3"/>
        <v>30331.25</v>
      </c>
      <c r="AJ15" s="80"/>
    </row>
    <row r="16" spans="1:37" x14ac:dyDescent="0.25">
      <c r="D16" s="26" t="s">
        <v>35</v>
      </c>
      <c r="F16" s="10" t="s">
        <v>54</v>
      </c>
      <c r="Q16" s="1"/>
      <c r="S16" s="1"/>
      <c r="W16" s="91" t="s">
        <v>324</v>
      </c>
      <c r="X16" s="79">
        <f t="shared" si="0"/>
        <v>190000</v>
      </c>
      <c r="Y16" s="90"/>
      <c r="Z16" s="90"/>
      <c r="AA16" s="79">
        <f t="shared" si="1"/>
        <v>30331.25</v>
      </c>
      <c r="AB16" s="85">
        <f t="shared" si="2"/>
        <v>220331.25</v>
      </c>
      <c r="AC16" s="80">
        <f>+AB16+AB15</f>
        <v>250662.5</v>
      </c>
      <c r="AD16" s="90"/>
      <c r="AE16" s="88">
        <v>190000</v>
      </c>
      <c r="AF16" s="87" t="s">
        <v>198</v>
      </c>
      <c r="AG16" s="86">
        <v>5.7500000000000002E-2</v>
      </c>
      <c r="AH16" s="85">
        <v>30331.25</v>
      </c>
      <c r="AI16" s="85">
        <f t="shared" si="3"/>
        <v>220331.25</v>
      </c>
      <c r="AJ16" s="80">
        <f>+AI16+AI15</f>
        <v>250662.5</v>
      </c>
    </row>
    <row r="17" spans="1:36" x14ac:dyDescent="0.25">
      <c r="W17" s="91" t="s">
        <v>323</v>
      </c>
      <c r="X17" s="79">
        <f t="shared" si="0"/>
        <v>0</v>
      </c>
      <c r="Y17" s="90"/>
      <c r="Z17" s="90"/>
      <c r="AA17" s="79">
        <f t="shared" si="1"/>
        <v>24868.75</v>
      </c>
      <c r="AB17" s="85">
        <f t="shared" si="2"/>
        <v>24868.75</v>
      </c>
      <c r="AC17" s="80"/>
      <c r="AD17" s="90"/>
      <c r="AE17" s="88">
        <v>0</v>
      </c>
      <c r="AF17" s="87"/>
      <c r="AG17" s="86"/>
      <c r="AH17" s="85">
        <v>24868.75</v>
      </c>
      <c r="AI17" s="85">
        <f t="shared" si="3"/>
        <v>24868.75</v>
      </c>
      <c r="AJ17" s="80"/>
    </row>
    <row r="18" spans="1:36" x14ac:dyDescent="0.25">
      <c r="D18" s="26" t="s">
        <v>65</v>
      </c>
      <c r="W18" s="91" t="s">
        <v>322</v>
      </c>
      <c r="X18" s="79">
        <f t="shared" si="0"/>
        <v>200000</v>
      </c>
      <c r="Y18" s="90"/>
      <c r="Z18" s="90"/>
      <c r="AA18" s="79">
        <f t="shared" si="1"/>
        <v>24868.75</v>
      </c>
      <c r="AB18" s="85">
        <f t="shared" si="2"/>
        <v>224868.75</v>
      </c>
      <c r="AC18" s="80">
        <f>+AB18+AB17</f>
        <v>249737.5</v>
      </c>
      <c r="AD18" s="90"/>
      <c r="AE18" s="88">
        <v>200000</v>
      </c>
      <c r="AF18" s="87" t="s">
        <v>198</v>
      </c>
      <c r="AG18" s="86">
        <v>5.7500000000000002E-2</v>
      </c>
      <c r="AH18" s="85">
        <v>24868.75</v>
      </c>
      <c r="AI18" s="85">
        <f t="shared" si="3"/>
        <v>224868.75</v>
      </c>
      <c r="AJ18" s="80">
        <f>+AI18+AI17</f>
        <v>249737.5</v>
      </c>
    </row>
    <row r="19" spans="1:36" x14ac:dyDescent="0.25">
      <c r="W19" s="91" t="s">
        <v>321</v>
      </c>
      <c r="X19" s="79">
        <f t="shared" si="0"/>
        <v>0</v>
      </c>
      <c r="Y19" s="90"/>
      <c r="Z19" s="90"/>
      <c r="AA19" s="79">
        <f t="shared" si="1"/>
        <v>19118.75</v>
      </c>
      <c r="AB19" s="85">
        <f t="shared" si="2"/>
        <v>19118.75</v>
      </c>
      <c r="AC19" s="80"/>
      <c r="AD19" s="90"/>
      <c r="AE19" s="88">
        <v>0</v>
      </c>
      <c r="AF19" s="87"/>
      <c r="AG19" s="86"/>
      <c r="AH19" s="85">
        <v>19118.75</v>
      </c>
      <c r="AI19" s="85">
        <f t="shared" si="3"/>
        <v>19118.75</v>
      </c>
      <c r="AJ19" s="80"/>
    </row>
    <row r="20" spans="1:36" x14ac:dyDescent="0.25">
      <c r="W20" s="91" t="s">
        <v>320</v>
      </c>
      <c r="X20" s="79">
        <f t="shared" si="0"/>
        <v>210000</v>
      </c>
      <c r="Y20" s="90"/>
      <c r="Z20" s="90"/>
      <c r="AA20" s="79">
        <f t="shared" si="1"/>
        <v>19118.75</v>
      </c>
      <c r="AB20" s="85">
        <f t="shared" si="2"/>
        <v>229118.75</v>
      </c>
      <c r="AC20" s="80">
        <f>+AB20+AB19</f>
        <v>248237.5</v>
      </c>
      <c r="AD20" s="90"/>
      <c r="AE20" s="88">
        <v>210000</v>
      </c>
      <c r="AF20" s="87" t="s">
        <v>198</v>
      </c>
      <c r="AG20" s="86">
        <v>5.7500000000000002E-2</v>
      </c>
      <c r="AH20" s="85">
        <v>19118.75</v>
      </c>
      <c r="AI20" s="85">
        <f t="shared" si="3"/>
        <v>229118.75</v>
      </c>
      <c r="AJ20" s="80">
        <f>+AI20+AI19</f>
        <v>248237.5</v>
      </c>
    </row>
    <row r="21" spans="1:36" ht="15.75" x14ac:dyDescent="0.25">
      <c r="A21" s="13" t="s">
        <v>15</v>
      </c>
      <c r="B21" s="13" t="s">
        <v>37</v>
      </c>
      <c r="C21" s="14"/>
      <c r="D21" s="14"/>
      <c r="E21" s="14"/>
      <c r="F21" s="14"/>
      <c r="W21" s="91" t="s">
        <v>319</v>
      </c>
      <c r="X21" s="79">
        <f t="shared" si="0"/>
        <v>0</v>
      </c>
      <c r="Y21" s="90"/>
      <c r="Z21" s="90"/>
      <c r="AA21" s="79">
        <f t="shared" si="1"/>
        <v>13081.25</v>
      </c>
      <c r="AB21" s="85">
        <f t="shared" si="2"/>
        <v>13081.25</v>
      </c>
      <c r="AC21" s="80"/>
      <c r="AD21" s="90"/>
      <c r="AE21" s="88">
        <v>0</v>
      </c>
      <c r="AF21" s="87"/>
      <c r="AG21" s="86"/>
      <c r="AH21" s="85">
        <v>13081.25</v>
      </c>
      <c r="AI21" s="85">
        <f t="shared" si="3"/>
        <v>13081.25</v>
      </c>
      <c r="AJ21" s="80"/>
    </row>
    <row r="22" spans="1:36" x14ac:dyDescent="0.25">
      <c r="W22" s="91" t="s">
        <v>318</v>
      </c>
      <c r="X22" s="79">
        <f t="shared" si="0"/>
        <v>220000</v>
      </c>
      <c r="Y22" s="90"/>
      <c r="Z22" s="90"/>
      <c r="AA22" s="79">
        <f t="shared" si="1"/>
        <v>13081.25</v>
      </c>
      <c r="AB22" s="85">
        <f t="shared" si="2"/>
        <v>233081.25</v>
      </c>
      <c r="AC22" s="80">
        <f>+AB22+AB21</f>
        <v>246162.5</v>
      </c>
      <c r="AD22" s="90"/>
      <c r="AE22" s="88">
        <v>220000</v>
      </c>
      <c r="AF22" s="87" t="s">
        <v>198</v>
      </c>
      <c r="AG22" s="86">
        <v>5.7500000000000002E-2</v>
      </c>
      <c r="AH22" s="85">
        <v>13081.25</v>
      </c>
      <c r="AI22" s="85">
        <f t="shared" si="3"/>
        <v>233081.25</v>
      </c>
      <c r="AJ22" s="80">
        <f>+AI22+AI21</f>
        <v>246162.5</v>
      </c>
    </row>
    <row r="23" spans="1:36" x14ac:dyDescent="0.25">
      <c r="B23" s="17" t="s">
        <v>6</v>
      </c>
      <c r="D23" s="28" t="s">
        <v>29</v>
      </c>
      <c r="W23" s="91" t="s">
        <v>317</v>
      </c>
      <c r="X23" s="79">
        <f t="shared" si="0"/>
        <v>0</v>
      </c>
      <c r="Y23" s="90"/>
      <c r="Z23" s="90"/>
      <c r="AA23" s="79">
        <f t="shared" si="1"/>
        <v>6756.25</v>
      </c>
      <c r="AB23" s="85">
        <f t="shared" si="2"/>
        <v>6756.25</v>
      </c>
      <c r="AC23" s="80"/>
      <c r="AD23" s="90"/>
      <c r="AE23" s="88">
        <v>0</v>
      </c>
      <c r="AF23" s="87"/>
      <c r="AG23" s="86"/>
      <c r="AH23" s="85">
        <v>6756.25</v>
      </c>
      <c r="AI23" s="85">
        <f t="shared" si="3"/>
        <v>6756.25</v>
      </c>
      <c r="AJ23" s="80"/>
    </row>
    <row r="24" spans="1:36" x14ac:dyDescent="0.25">
      <c r="B24" s="19"/>
      <c r="W24" s="91" t="s">
        <v>316</v>
      </c>
      <c r="X24" s="79">
        <f t="shared" si="0"/>
        <v>235000</v>
      </c>
      <c r="Y24" s="90"/>
      <c r="Z24" s="90"/>
      <c r="AA24" s="79">
        <f t="shared" si="1"/>
        <v>6756.25</v>
      </c>
      <c r="AB24" s="85">
        <f t="shared" si="2"/>
        <v>241756.25</v>
      </c>
      <c r="AC24" s="80">
        <f>+AB24+AB23</f>
        <v>248512.5</v>
      </c>
      <c r="AD24" s="90"/>
      <c r="AE24" s="88">
        <v>235000</v>
      </c>
      <c r="AF24" s="87" t="s">
        <v>198</v>
      </c>
      <c r="AG24" s="86">
        <v>5.7500000000000002E-2</v>
      </c>
      <c r="AH24" s="85">
        <v>6756.25</v>
      </c>
      <c r="AI24" s="85">
        <f t="shared" si="3"/>
        <v>241756.25</v>
      </c>
      <c r="AJ24" s="80">
        <f>+AI24+AI23</f>
        <v>248512.5</v>
      </c>
    </row>
    <row r="25" spans="1:36" ht="15" customHeight="1" x14ac:dyDescent="0.25">
      <c r="A25" s="204"/>
      <c r="B25" s="195">
        <v>2008</v>
      </c>
      <c r="C25" s="204"/>
      <c r="D25" s="209" t="s">
        <v>60</v>
      </c>
      <c r="E25" s="209"/>
      <c r="F25" s="209"/>
      <c r="G25" s="209"/>
      <c r="H25" s="209"/>
      <c r="I25" s="209"/>
      <c r="J25" s="209"/>
      <c r="K25" s="209"/>
      <c r="L25" s="209"/>
      <c r="M25" s="209"/>
      <c r="N25" s="209"/>
      <c r="O25" s="209"/>
      <c r="P25" s="209"/>
      <c r="Q25" s="209"/>
      <c r="R25" s="209"/>
      <c r="S25" s="209"/>
      <c r="W25" s="91" t="s">
        <v>315</v>
      </c>
      <c r="X25" s="79">
        <f t="shared" si="0"/>
        <v>0</v>
      </c>
      <c r="Y25" s="90"/>
      <c r="Z25" s="90"/>
      <c r="AA25" s="79">
        <f t="shared" si="1"/>
        <v>0</v>
      </c>
      <c r="AB25" s="85">
        <f t="shared" si="2"/>
        <v>0</v>
      </c>
      <c r="AC25" s="80"/>
      <c r="AD25" s="90"/>
      <c r="AE25" s="79">
        <v>0</v>
      </c>
      <c r="AF25" s="87"/>
      <c r="AG25" s="86"/>
      <c r="AH25" s="85">
        <v>0</v>
      </c>
      <c r="AI25" s="85">
        <f t="shared" si="3"/>
        <v>0</v>
      </c>
      <c r="AJ25" s="80"/>
    </row>
    <row r="26" spans="1:36" x14ac:dyDescent="0.25">
      <c r="A26" s="204"/>
      <c r="B26" s="195"/>
      <c r="C26" s="204"/>
      <c r="D26" s="209"/>
      <c r="E26" s="209"/>
      <c r="F26" s="209"/>
      <c r="G26" s="209"/>
      <c r="H26" s="209"/>
      <c r="I26" s="209"/>
      <c r="J26" s="209"/>
      <c r="K26" s="209"/>
      <c r="L26" s="209"/>
      <c r="M26" s="209"/>
      <c r="N26" s="209"/>
      <c r="O26" s="209"/>
      <c r="P26" s="209"/>
      <c r="Q26" s="209"/>
      <c r="R26" s="209"/>
      <c r="S26" s="209"/>
      <c r="W26" s="91" t="s">
        <v>314</v>
      </c>
      <c r="X26" s="79">
        <f t="shared" si="0"/>
        <v>0</v>
      </c>
      <c r="Y26" s="90"/>
      <c r="Z26" s="90"/>
      <c r="AA26" s="79">
        <f t="shared" si="1"/>
        <v>0</v>
      </c>
      <c r="AB26" s="85">
        <f t="shared" si="2"/>
        <v>0</v>
      </c>
      <c r="AC26" s="80">
        <f>+AB26+AB25</f>
        <v>0</v>
      </c>
      <c r="AD26" s="90"/>
      <c r="AE26" s="79">
        <v>0</v>
      </c>
      <c r="AF26" s="87"/>
      <c r="AG26" s="86"/>
      <c r="AH26" s="85">
        <v>0</v>
      </c>
      <c r="AI26" s="85">
        <f t="shared" si="3"/>
        <v>0</v>
      </c>
      <c r="AJ26" s="80">
        <f>+AI26+AI25</f>
        <v>0</v>
      </c>
    </row>
    <row r="27" spans="1:36" x14ac:dyDescent="0.25">
      <c r="A27" s="204"/>
      <c r="B27" s="195"/>
      <c r="C27" s="204"/>
      <c r="D27" s="209"/>
      <c r="E27" s="209"/>
      <c r="F27" s="209"/>
      <c r="G27" s="209"/>
      <c r="H27" s="209"/>
      <c r="I27" s="209"/>
      <c r="J27" s="209"/>
      <c r="K27" s="209"/>
      <c r="L27" s="209"/>
      <c r="M27" s="209"/>
      <c r="N27" s="209"/>
      <c r="O27" s="209"/>
      <c r="P27" s="209"/>
      <c r="Q27" s="209"/>
      <c r="R27" s="209"/>
      <c r="S27" s="209"/>
      <c r="W27" s="91" t="s">
        <v>313</v>
      </c>
      <c r="X27" s="79">
        <f t="shared" si="0"/>
        <v>0</v>
      </c>
      <c r="Y27" s="90"/>
      <c r="Z27" s="90"/>
      <c r="AA27" s="79">
        <f t="shared" si="1"/>
        <v>0</v>
      </c>
      <c r="AB27" s="85">
        <f t="shared" si="2"/>
        <v>0</v>
      </c>
      <c r="AC27" s="80"/>
      <c r="AD27" s="90"/>
      <c r="AE27"/>
      <c r="AF27"/>
      <c r="AG27"/>
      <c r="AH27"/>
      <c r="AI27"/>
      <c r="AJ27"/>
    </row>
    <row r="28" spans="1:36" x14ac:dyDescent="0.25">
      <c r="W28" s="91" t="s">
        <v>312</v>
      </c>
      <c r="X28" s="79">
        <f t="shared" si="0"/>
        <v>0</v>
      </c>
      <c r="Y28" s="90"/>
      <c r="Z28" s="90"/>
      <c r="AA28" s="79">
        <f t="shared" si="1"/>
        <v>0</v>
      </c>
      <c r="AB28" s="85">
        <f t="shared" si="2"/>
        <v>0</v>
      </c>
      <c r="AC28" s="80">
        <f>+AB28+AB27</f>
        <v>0</v>
      </c>
      <c r="AD28" s="90"/>
      <c r="AE28"/>
      <c r="AF28"/>
      <c r="AG28"/>
      <c r="AH28"/>
      <c r="AI28"/>
      <c r="AJ28"/>
    </row>
    <row r="29" spans="1:36" ht="15.75" x14ac:dyDescent="0.25">
      <c r="A29" s="13" t="s">
        <v>30</v>
      </c>
      <c r="B29" s="13" t="s">
        <v>38</v>
      </c>
      <c r="C29" s="14"/>
      <c r="D29" s="35"/>
      <c r="E29" s="14"/>
      <c r="F29" s="14"/>
      <c r="W29" s="91" t="s">
        <v>311</v>
      </c>
      <c r="X29" s="79">
        <f t="shared" si="0"/>
        <v>0</v>
      </c>
      <c r="Y29" s="90"/>
      <c r="Z29" s="90"/>
      <c r="AA29" s="79">
        <f t="shared" si="1"/>
        <v>0</v>
      </c>
      <c r="AB29" s="85">
        <f t="shared" si="2"/>
        <v>0</v>
      </c>
      <c r="AC29" s="80"/>
      <c r="AD29" s="90"/>
      <c r="AE29"/>
      <c r="AF29"/>
      <c r="AG29"/>
      <c r="AH29"/>
      <c r="AI29"/>
      <c r="AJ29"/>
    </row>
    <row r="30" spans="1:36" x14ac:dyDescent="0.25">
      <c r="W30" s="91" t="s">
        <v>310</v>
      </c>
      <c r="X30"/>
      <c r="Y30"/>
      <c r="Z30"/>
      <c r="AA30"/>
      <c r="AB30"/>
      <c r="AC30"/>
      <c r="AD30"/>
      <c r="AE30"/>
      <c r="AF30"/>
      <c r="AG30"/>
      <c r="AH30"/>
      <c r="AI30"/>
      <c r="AJ30"/>
    </row>
    <row r="31" spans="1:36" x14ac:dyDescent="0.25">
      <c r="B31" s="194" t="s">
        <v>16</v>
      </c>
      <c r="C31" s="194"/>
      <c r="D31" s="194"/>
      <c r="W31" s="91" t="s">
        <v>309</v>
      </c>
      <c r="X31"/>
      <c r="Y31"/>
      <c r="Z31"/>
      <c r="AA31"/>
      <c r="AB31"/>
      <c r="AC31"/>
      <c r="AD31"/>
      <c r="AE31"/>
      <c r="AF31"/>
      <c r="AG31"/>
      <c r="AH31"/>
      <c r="AI31"/>
      <c r="AJ31"/>
    </row>
    <row r="33" spans="2:2" x14ac:dyDescent="0.25">
      <c r="B33" s="10" t="s">
        <v>26</v>
      </c>
    </row>
  </sheetData>
  <mergeCells count="10">
    <mergeCell ref="AE2:AJ2"/>
    <mergeCell ref="AE1:AJ1"/>
    <mergeCell ref="X1:AC1"/>
    <mergeCell ref="X2:AC2"/>
    <mergeCell ref="N6:T6"/>
    <mergeCell ref="B31:D31"/>
    <mergeCell ref="D25:S27"/>
    <mergeCell ref="C25:C27"/>
    <mergeCell ref="A25:A27"/>
    <mergeCell ref="B25:B27"/>
  </mergeCells>
  <pageMargins left="0.45" right="0.45" top="0.75" bottom="0.75" header="0.3" footer="0.3"/>
  <pageSetup scale="36" fitToHeight="0" orientation="landscape" r:id="rId1"/>
  <headerFooter>
    <oddFooter>&amp;L
&amp;C
     &amp;P</oddFooter>
  </headerFooter>
  <rowBreaks count="2" manualBreakCount="2">
    <brk id="20" max="17" man="1"/>
    <brk id="28"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P47"/>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6.140625" style="10" bestFit="1" customWidth="1"/>
    <col min="25" max="25" width="9.140625" style="10"/>
    <col min="26" max="26" width="16.85546875" style="10" bestFit="1" customWidth="1"/>
    <col min="27" max="27" width="15" style="10" bestFit="1" customWidth="1"/>
    <col min="28" max="29" width="16.140625" style="10" bestFit="1" customWidth="1"/>
    <col min="30" max="30" width="9.140625" style="10"/>
    <col min="31" max="31" width="16.140625" style="10" bestFit="1" customWidth="1"/>
    <col min="32" max="32" width="3.28515625" style="10" bestFit="1" customWidth="1"/>
    <col min="33" max="33" width="8.5703125" style="10" bestFit="1" customWidth="1"/>
    <col min="34" max="34" width="15" style="10" bestFit="1" customWidth="1"/>
    <col min="35" max="37" width="16.140625" style="10" bestFit="1" customWidth="1"/>
    <col min="38" max="38" width="3.28515625" style="10" bestFit="1" customWidth="1"/>
    <col min="39" max="39" width="8.5703125" style="10" bestFit="1" customWidth="1"/>
    <col min="40" max="40" width="15" style="10" bestFit="1" customWidth="1"/>
    <col min="41" max="42" width="16.140625" style="10" bestFit="1" customWidth="1"/>
    <col min="43" max="16384" width="9.140625" style="10"/>
  </cols>
  <sheetData>
    <row r="1" spans="1:42" ht="19.5" thickBot="1" x14ac:dyDescent="0.35">
      <c r="A1" s="12" t="s">
        <v>0</v>
      </c>
      <c r="W1" s="114"/>
      <c r="X1" s="197" t="s">
        <v>361</v>
      </c>
      <c r="Y1" s="198"/>
      <c r="Z1" s="198"/>
      <c r="AA1" s="198"/>
      <c r="AB1" s="198"/>
      <c r="AC1" s="199"/>
      <c r="AD1" s="123"/>
      <c r="AE1" s="197" t="s">
        <v>361</v>
      </c>
      <c r="AF1" s="198"/>
      <c r="AG1" s="198"/>
      <c r="AH1" s="198"/>
      <c r="AI1" s="198"/>
      <c r="AJ1" s="199"/>
      <c r="AK1" s="197" t="s">
        <v>361</v>
      </c>
      <c r="AL1" s="198"/>
      <c r="AM1" s="198"/>
      <c r="AN1" s="198"/>
      <c r="AO1" s="198"/>
      <c r="AP1" s="199"/>
    </row>
    <row r="2" spans="1:42" ht="16.5" thickBot="1" x14ac:dyDescent="0.3">
      <c r="A2" s="13" t="s">
        <v>99</v>
      </c>
      <c r="W2" s="113"/>
      <c r="X2" s="200" t="s">
        <v>5</v>
      </c>
      <c r="Y2" s="201"/>
      <c r="Z2" s="201"/>
      <c r="AA2" s="201"/>
      <c r="AB2" s="201"/>
      <c r="AC2" s="202"/>
      <c r="AD2" s="107"/>
      <c r="AE2" s="200" t="s">
        <v>360</v>
      </c>
      <c r="AF2" s="201"/>
      <c r="AG2" s="201"/>
      <c r="AH2" s="201"/>
      <c r="AI2" s="201"/>
      <c r="AJ2" s="202"/>
      <c r="AK2" s="200" t="s">
        <v>359</v>
      </c>
      <c r="AL2" s="201"/>
      <c r="AM2" s="201"/>
      <c r="AN2" s="201"/>
      <c r="AO2" s="201"/>
      <c r="AP2" s="202"/>
    </row>
    <row r="3" spans="1:42" ht="16.5" thickBot="1" x14ac:dyDescent="0.3">
      <c r="A3" s="13" t="str">
        <f>Summary!A3</f>
        <v>As Of September 30, 2019</v>
      </c>
      <c r="W3" s="113"/>
      <c r="X3" s="109"/>
      <c r="Y3" s="107"/>
      <c r="Z3" s="107"/>
      <c r="AA3" s="107"/>
      <c r="AB3" s="107"/>
      <c r="AC3" s="106"/>
      <c r="AD3" s="107"/>
      <c r="AE3" s="109">
        <v>2017</v>
      </c>
      <c r="AF3" s="107"/>
      <c r="AG3" s="107"/>
      <c r="AH3" s="109">
        <v>2017</v>
      </c>
      <c r="AI3" s="107"/>
      <c r="AJ3" s="106"/>
      <c r="AK3" s="109">
        <v>2014</v>
      </c>
      <c r="AL3" s="107"/>
      <c r="AM3" s="107"/>
      <c r="AN3" s="109">
        <v>2014</v>
      </c>
      <c r="AO3" s="107"/>
      <c r="AP3" s="106"/>
    </row>
    <row r="4" spans="1:42" ht="16.5" thickBot="1" x14ac:dyDescent="0.3">
      <c r="A4" s="13"/>
      <c r="W4" s="112" t="s">
        <v>255</v>
      </c>
      <c r="X4" s="109" t="s">
        <v>3</v>
      </c>
      <c r="Y4" s="107"/>
      <c r="Z4" s="107"/>
      <c r="AA4" s="108" t="s">
        <v>4</v>
      </c>
      <c r="AB4" s="107" t="s">
        <v>5</v>
      </c>
      <c r="AC4" s="106" t="s">
        <v>249</v>
      </c>
      <c r="AD4" s="107"/>
      <c r="AE4" s="109" t="s">
        <v>3</v>
      </c>
      <c r="AF4" s="107"/>
      <c r="AG4" s="108" t="s">
        <v>250</v>
      </c>
      <c r="AH4" s="108" t="s">
        <v>4</v>
      </c>
      <c r="AI4" s="107" t="s">
        <v>5</v>
      </c>
      <c r="AJ4" s="106" t="s">
        <v>249</v>
      </c>
      <c r="AK4" s="109" t="s">
        <v>3</v>
      </c>
      <c r="AL4" s="107"/>
      <c r="AM4" s="108" t="s">
        <v>250</v>
      </c>
      <c r="AN4" s="108" t="s">
        <v>4</v>
      </c>
      <c r="AO4" s="107" t="s">
        <v>5</v>
      </c>
      <c r="AP4" s="106" t="s">
        <v>249</v>
      </c>
    </row>
    <row r="5" spans="1:42" ht="15.75" thickBot="1" x14ac:dyDescent="0.3">
      <c r="W5"/>
      <c r="X5" s="101">
        <f>SUM(X7:X49)</f>
        <v>25835000</v>
      </c>
      <c r="Y5" s="105"/>
      <c r="Z5" s="104"/>
      <c r="AA5" s="101">
        <f>SUM(AA7:AA49)</f>
        <v>6207900</v>
      </c>
      <c r="AB5" s="101">
        <f>SUM(AB7:AB49)</f>
        <v>32042900</v>
      </c>
      <c r="AC5" s="103">
        <f>SUM(AC7:AC49)</f>
        <v>32042900</v>
      </c>
      <c r="AD5" s="105"/>
      <c r="AE5" s="101">
        <f>SUM(AE7:AE49)</f>
        <v>11050000</v>
      </c>
      <c r="AF5" s="105"/>
      <c r="AG5" s="104"/>
      <c r="AH5" s="101">
        <f>SUM(AH7:AH49)</f>
        <v>3113650</v>
      </c>
      <c r="AI5" s="101">
        <f>SUM(AI7:AI49)</f>
        <v>14163650</v>
      </c>
      <c r="AJ5" s="103">
        <f>SUM(AJ7:AJ49)</f>
        <v>14163650</v>
      </c>
      <c r="AK5" s="101">
        <f>SUM(AK7:AK49)</f>
        <v>14785000</v>
      </c>
      <c r="AL5" s="105"/>
      <c r="AM5" s="104"/>
      <c r="AN5" s="101">
        <f>SUM(AN7:AN49)</f>
        <v>3094250</v>
      </c>
      <c r="AO5" s="101">
        <f>SUM(AO7:AO49)</f>
        <v>17879250</v>
      </c>
      <c r="AP5" s="103">
        <f>SUM(AP7:AP49)</f>
        <v>17879250</v>
      </c>
    </row>
    <row r="6" spans="1:42"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c r="AK6" s="96"/>
      <c r="AL6" s="96"/>
      <c r="AM6" s="96"/>
      <c r="AN6" s="96"/>
      <c r="AO6" s="96"/>
      <c r="AP6" s="98">
        <v>0</v>
      </c>
    </row>
    <row r="7" spans="1:42" s="15" customFormat="1" x14ac:dyDescent="0.25">
      <c r="F7" s="16" t="s">
        <v>5</v>
      </c>
      <c r="G7" s="16"/>
      <c r="H7" s="16" t="s">
        <v>11</v>
      </c>
      <c r="I7" s="16"/>
      <c r="J7" s="16" t="s">
        <v>12</v>
      </c>
      <c r="L7" s="16" t="s">
        <v>31</v>
      </c>
      <c r="M7" s="16"/>
      <c r="N7" s="53" t="s">
        <v>125</v>
      </c>
      <c r="W7" s="91" t="s">
        <v>333</v>
      </c>
      <c r="X7" s="79">
        <f t="shared" ref="X7:X29" si="0">SUMIF($AD$4:$AP$4,$X$4,AD7:AP7)</f>
        <v>0</v>
      </c>
      <c r="Y7" s="90"/>
      <c r="Z7" s="90"/>
      <c r="AA7" s="79">
        <f t="shared" ref="AA7:AA29" si="1">SUMIF($AD$4:$AP$4,$AA$4,AD7:AP7)</f>
        <v>634650</v>
      </c>
      <c r="AB7" s="85">
        <f>++AO7+AI7</f>
        <v>634650</v>
      </c>
      <c r="AC7" s="80"/>
      <c r="AD7" s="90"/>
      <c r="AE7" s="79"/>
      <c r="AF7" s="90"/>
      <c r="AG7" s="86"/>
      <c r="AH7" s="85">
        <v>265025</v>
      </c>
      <c r="AI7" s="85">
        <f t="shared" ref="AI7:AI29" si="2">+AE7+AH7</f>
        <v>265025</v>
      </c>
      <c r="AJ7" s="80"/>
      <c r="AK7" s="79">
        <v>0</v>
      </c>
      <c r="AL7" s="90"/>
      <c r="AM7" s="86"/>
      <c r="AN7" s="85">
        <v>369625</v>
      </c>
      <c r="AO7" s="85">
        <f t="shared" ref="AO7:AO29" si="3">+AK7+AN7</f>
        <v>369625</v>
      </c>
      <c r="AP7" s="80"/>
    </row>
    <row r="8" spans="1:42"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2715000</v>
      </c>
      <c r="Y8" s="90"/>
      <c r="Z8" s="90"/>
      <c r="AA8" s="79">
        <f t="shared" si="1"/>
        <v>634650</v>
      </c>
      <c r="AB8" s="85">
        <f t="shared" ref="AB8:AB29" si="4">++AO8+AI8</f>
        <v>3349650</v>
      </c>
      <c r="AC8" s="80">
        <f>+AB8+AB7</f>
        <v>3984300</v>
      </c>
      <c r="AD8" s="90"/>
      <c r="AE8" s="79">
        <v>885000</v>
      </c>
      <c r="AF8" s="87"/>
      <c r="AG8" s="86">
        <v>0.05</v>
      </c>
      <c r="AH8" s="85">
        <v>265025</v>
      </c>
      <c r="AI8" s="85">
        <f t="shared" si="2"/>
        <v>1150025</v>
      </c>
      <c r="AJ8" s="80">
        <f>+AI8+AI7</f>
        <v>1415050</v>
      </c>
      <c r="AK8" s="79">
        <v>1830000</v>
      </c>
      <c r="AL8" s="87"/>
      <c r="AM8" s="86">
        <v>0.05</v>
      </c>
      <c r="AN8" s="85">
        <v>369625</v>
      </c>
      <c r="AO8" s="85">
        <f t="shared" si="3"/>
        <v>2199625</v>
      </c>
      <c r="AP8" s="80">
        <f>+AO8+AO7</f>
        <v>2569250</v>
      </c>
    </row>
    <row r="9" spans="1:42" x14ac:dyDescent="0.25">
      <c r="B9" s="19"/>
      <c r="C9" s="19"/>
      <c r="D9" s="19"/>
      <c r="E9" s="19"/>
      <c r="P9" s="20"/>
      <c r="Q9" s="20"/>
      <c r="R9" s="20"/>
      <c r="S9" s="20"/>
      <c r="T9" s="20"/>
      <c r="W9" s="91" t="s">
        <v>331</v>
      </c>
      <c r="X9" s="79">
        <f t="shared" si="0"/>
        <v>0</v>
      </c>
      <c r="Y9" s="90"/>
      <c r="Z9" s="90"/>
      <c r="AA9" s="79">
        <f t="shared" si="1"/>
        <v>571200</v>
      </c>
      <c r="AB9" s="85">
        <f t="shared" si="4"/>
        <v>571200</v>
      </c>
      <c r="AC9" s="80"/>
      <c r="AD9" s="90"/>
      <c r="AE9" s="79"/>
      <c r="AF9" s="87"/>
      <c r="AG9" s="86"/>
      <c r="AH9" s="85">
        <v>247325</v>
      </c>
      <c r="AI9" s="85">
        <f t="shared" si="2"/>
        <v>247325</v>
      </c>
      <c r="AJ9" s="80"/>
      <c r="AK9" s="79">
        <v>0</v>
      </c>
      <c r="AL9" s="87"/>
      <c r="AM9" s="86"/>
      <c r="AN9" s="85">
        <v>323875</v>
      </c>
      <c r="AO9" s="85">
        <f t="shared" si="3"/>
        <v>323875</v>
      </c>
      <c r="AP9" s="80"/>
    </row>
    <row r="10" spans="1:42" x14ac:dyDescent="0.25">
      <c r="B10" s="38">
        <v>2014</v>
      </c>
      <c r="C10" s="38"/>
      <c r="D10" s="39">
        <v>41913</v>
      </c>
      <c r="E10" s="38"/>
      <c r="F10" s="3">
        <v>0</v>
      </c>
      <c r="G10" s="3"/>
      <c r="H10" s="3">
        <f t="shared" ref="H10:H11" si="5">+F10-J10</f>
        <v>0</v>
      </c>
      <c r="I10" s="3"/>
      <c r="J10" s="3">
        <v>0</v>
      </c>
      <c r="K10" s="40"/>
      <c r="L10" s="39">
        <v>46174</v>
      </c>
      <c r="M10" s="39"/>
      <c r="N10" s="1">
        <v>19940000</v>
      </c>
      <c r="O10" s="40"/>
      <c r="P10" s="1">
        <f>SUMIFS($5:$5,$3:$3,B10,$4:$4,$P$8)</f>
        <v>14785000</v>
      </c>
      <c r="Q10" s="1"/>
      <c r="R10" s="1">
        <f>SUMIFS($5:$5,$3:$3,B10,$4:$4,$R$8)</f>
        <v>3094250</v>
      </c>
      <c r="S10" s="1"/>
      <c r="T10" s="1">
        <f>SUM(P10:R10)</f>
        <v>17879250</v>
      </c>
      <c r="W10" s="91" t="s">
        <v>330</v>
      </c>
      <c r="X10" s="79">
        <f t="shared" si="0"/>
        <v>2835000</v>
      </c>
      <c r="Y10" s="90"/>
      <c r="Z10" s="90"/>
      <c r="AA10" s="79">
        <f t="shared" si="1"/>
        <v>571200</v>
      </c>
      <c r="AB10" s="85">
        <f t="shared" si="4"/>
        <v>3406200</v>
      </c>
      <c r="AC10" s="80">
        <f>+AB10+AB9</f>
        <v>3977400</v>
      </c>
      <c r="AD10" s="90"/>
      <c r="AE10" s="79">
        <v>920000</v>
      </c>
      <c r="AF10" s="87"/>
      <c r="AG10" s="86">
        <v>0.05</v>
      </c>
      <c r="AH10" s="85">
        <v>247325</v>
      </c>
      <c r="AI10" s="85">
        <f t="shared" si="2"/>
        <v>1167325</v>
      </c>
      <c r="AJ10" s="80">
        <f>+AI10+AI9</f>
        <v>1414650</v>
      </c>
      <c r="AK10" s="79">
        <v>1915000</v>
      </c>
      <c r="AL10" s="87"/>
      <c r="AM10" s="86">
        <v>0.05</v>
      </c>
      <c r="AN10" s="85">
        <v>323875</v>
      </c>
      <c r="AO10" s="85">
        <f t="shared" si="3"/>
        <v>2238875</v>
      </c>
      <c r="AP10" s="80">
        <f>+AO10+AO9</f>
        <v>2562750</v>
      </c>
    </row>
    <row r="11" spans="1:42" x14ac:dyDescent="0.25">
      <c r="B11" s="166">
        <v>2017</v>
      </c>
      <c r="C11" s="166"/>
      <c r="D11" s="24">
        <v>43070</v>
      </c>
      <c r="E11" s="166"/>
      <c r="F11" s="2">
        <v>0</v>
      </c>
      <c r="G11" s="1"/>
      <c r="H11" s="2">
        <f t="shared" si="5"/>
        <v>0</v>
      </c>
      <c r="I11" s="1"/>
      <c r="J11" s="2">
        <v>0</v>
      </c>
      <c r="L11" s="24">
        <v>47270</v>
      </c>
      <c r="M11" s="24"/>
      <c r="N11" s="2">
        <v>11050000</v>
      </c>
      <c r="P11" s="2">
        <f>SUMIFS($5:$5,$3:$3,B11,$4:$4,$P$8)</f>
        <v>11050000</v>
      </c>
      <c r="Q11" s="1"/>
      <c r="R11" s="2">
        <f>SUMIFS($5:$5,$3:$3,B11,$4:$4,$R$8)</f>
        <v>3113650</v>
      </c>
      <c r="S11" s="1"/>
      <c r="T11" s="2">
        <f>SUM(P11:R11)</f>
        <v>14163650</v>
      </c>
      <c r="W11" s="91" t="s">
        <v>329</v>
      </c>
      <c r="X11" s="79">
        <f t="shared" si="0"/>
        <v>0</v>
      </c>
      <c r="Y11" s="90"/>
      <c r="Z11" s="90"/>
      <c r="AA11" s="79">
        <f t="shared" si="1"/>
        <v>500325</v>
      </c>
      <c r="AB11" s="85">
        <f t="shared" si="4"/>
        <v>500325</v>
      </c>
      <c r="AC11" s="80"/>
      <c r="AD11" s="90"/>
      <c r="AE11" s="79"/>
      <c r="AF11" s="87"/>
      <c r="AG11" s="86"/>
      <c r="AH11" s="85">
        <v>224325</v>
      </c>
      <c r="AI11" s="85">
        <f t="shared" si="2"/>
        <v>224325</v>
      </c>
      <c r="AJ11" s="80"/>
      <c r="AK11" s="79">
        <v>0</v>
      </c>
      <c r="AL11" s="87"/>
      <c r="AM11" s="86"/>
      <c r="AN11" s="85">
        <v>276000</v>
      </c>
      <c r="AO11" s="85">
        <f t="shared" si="3"/>
        <v>276000</v>
      </c>
      <c r="AP11" s="80"/>
    </row>
    <row r="12" spans="1:42" x14ac:dyDescent="0.25">
      <c r="B12" s="166"/>
      <c r="C12" s="166"/>
      <c r="D12" s="24"/>
      <c r="E12" s="166"/>
      <c r="F12" s="1"/>
      <c r="G12" s="1"/>
      <c r="H12" s="1"/>
      <c r="I12" s="1"/>
      <c r="J12" s="1"/>
      <c r="L12" s="166"/>
      <c r="M12" s="166"/>
      <c r="N12" s="3"/>
      <c r="P12" s="3"/>
      <c r="Q12" s="1"/>
      <c r="R12" s="3"/>
      <c r="S12" s="1"/>
      <c r="T12" s="3"/>
      <c r="W12" s="91" t="s">
        <v>328</v>
      </c>
      <c r="X12" s="79">
        <f t="shared" si="0"/>
        <v>2975000</v>
      </c>
      <c r="Y12" s="90"/>
      <c r="Z12" s="90"/>
      <c r="AA12" s="79">
        <f t="shared" si="1"/>
        <v>500325</v>
      </c>
      <c r="AB12" s="85">
        <f t="shared" si="4"/>
        <v>3475325</v>
      </c>
      <c r="AC12" s="80">
        <f>+AB12+AB11</f>
        <v>3975650</v>
      </c>
      <c r="AD12" s="90"/>
      <c r="AE12" s="79">
        <v>970000</v>
      </c>
      <c r="AF12" s="87"/>
      <c r="AG12" s="86">
        <v>0.05</v>
      </c>
      <c r="AH12" s="85">
        <v>224325</v>
      </c>
      <c r="AI12" s="85">
        <f t="shared" si="2"/>
        <v>1194325</v>
      </c>
      <c r="AJ12" s="80">
        <f>+AI12+AI11</f>
        <v>1418650</v>
      </c>
      <c r="AK12" s="79">
        <v>2005000</v>
      </c>
      <c r="AL12" s="87"/>
      <c r="AM12" s="86">
        <v>0.05</v>
      </c>
      <c r="AN12" s="85">
        <v>276000</v>
      </c>
      <c r="AO12" s="85">
        <f t="shared" si="3"/>
        <v>2281000</v>
      </c>
      <c r="AP12" s="80">
        <f>+AO12+AO11</f>
        <v>2557000</v>
      </c>
    </row>
    <row r="13" spans="1:42" ht="15.75" thickBot="1" x14ac:dyDescent="0.3">
      <c r="B13" s="166" t="s">
        <v>5</v>
      </c>
      <c r="C13" s="166"/>
      <c r="D13" s="24"/>
      <c r="E13" s="166"/>
      <c r="F13" s="36">
        <f>SUM(F9:F11)</f>
        <v>0</v>
      </c>
      <c r="G13" s="1"/>
      <c r="H13" s="36">
        <f>SUM(H9:H11)</f>
        <v>0</v>
      </c>
      <c r="I13" s="1"/>
      <c r="J13" s="36">
        <f>SUM(J9:J11)</f>
        <v>0</v>
      </c>
      <c r="N13" s="36">
        <f>SUM(N9:N11)</f>
        <v>30990000</v>
      </c>
      <c r="P13" s="36">
        <f>SUM(P9:P11)</f>
        <v>25835000</v>
      </c>
      <c r="Q13" s="1"/>
      <c r="R13" s="36">
        <f>SUM(R9:R11)</f>
        <v>6207900</v>
      </c>
      <c r="S13" s="1"/>
      <c r="T13" s="36">
        <f>SUM(T9:T11)</f>
        <v>32042900</v>
      </c>
      <c r="W13" s="91" t="s">
        <v>327</v>
      </c>
      <c r="X13" s="79">
        <f t="shared" si="0"/>
        <v>0</v>
      </c>
      <c r="Y13" s="90"/>
      <c r="Z13" s="90"/>
      <c r="AA13" s="79">
        <f t="shared" si="1"/>
        <v>425950</v>
      </c>
      <c r="AB13" s="85">
        <f t="shared" si="4"/>
        <v>425950</v>
      </c>
      <c r="AC13" s="80"/>
      <c r="AD13" s="90"/>
      <c r="AE13" s="79"/>
      <c r="AF13" s="87"/>
      <c r="AG13" s="86"/>
      <c r="AH13" s="85">
        <v>200075</v>
      </c>
      <c r="AI13" s="85">
        <f t="shared" si="2"/>
        <v>200075</v>
      </c>
      <c r="AJ13" s="80"/>
      <c r="AK13" s="79">
        <v>0</v>
      </c>
      <c r="AL13" s="87"/>
      <c r="AM13" s="86"/>
      <c r="AN13" s="85">
        <v>225875</v>
      </c>
      <c r="AO13" s="85">
        <f t="shared" si="3"/>
        <v>225875</v>
      </c>
      <c r="AP13" s="80"/>
    </row>
    <row r="14" spans="1:42" ht="15.75" thickTop="1" x14ac:dyDescent="0.25">
      <c r="D14" s="26"/>
      <c r="Q14" s="1"/>
      <c r="S14" s="1"/>
      <c r="W14" s="91" t="s">
        <v>326</v>
      </c>
      <c r="X14" s="79">
        <f t="shared" si="0"/>
        <v>3120000</v>
      </c>
      <c r="Y14" s="90"/>
      <c r="Z14" s="90"/>
      <c r="AA14" s="79">
        <f t="shared" si="1"/>
        <v>425950</v>
      </c>
      <c r="AB14" s="85">
        <f t="shared" si="4"/>
        <v>3545950</v>
      </c>
      <c r="AC14" s="80">
        <f>+AB14+AB13</f>
        <v>3971900</v>
      </c>
      <c r="AD14" s="90"/>
      <c r="AE14" s="79">
        <v>1015000</v>
      </c>
      <c r="AF14" s="87"/>
      <c r="AG14" s="86">
        <v>0.05</v>
      </c>
      <c r="AH14" s="85">
        <v>200075</v>
      </c>
      <c r="AI14" s="85">
        <f t="shared" si="2"/>
        <v>1215075</v>
      </c>
      <c r="AJ14" s="80">
        <f>+AI14+AI13</f>
        <v>1415150</v>
      </c>
      <c r="AK14" s="79">
        <v>2105000</v>
      </c>
      <c r="AL14" s="87"/>
      <c r="AM14" s="86">
        <v>0.05</v>
      </c>
      <c r="AN14" s="85">
        <v>225875</v>
      </c>
      <c r="AO14" s="85">
        <f t="shared" si="3"/>
        <v>2330875</v>
      </c>
      <c r="AP14" s="80">
        <f>+AO14+AO13</f>
        <v>2556750</v>
      </c>
    </row>
    <row r="15" spans="1:42" x14ac:dyDescent="0.25">
      <c r="D15" s="26"/>
      <c r="Q15" s="1"/>
      <c r="S15" s="1"/>
      <c r="W15" s="91" t="s">
        <v>325</v>
      </c>
      <c r="X15" s="79">
        <f t="shared" si="0"/>
        <v>0</v>
      </c>
      <c r="Y15" s="90"/>
      <c r="Z15" s="90"/>
      <c r="AA15" s="79">
        <f t="shared" si="1"/>
        <v>347950</v>
      </c>
      <c r="AB15" s="85">
        <f t="shared" si="4"/>
        <v>347950</v>
      </c>
      <c r="AC15" s="80"/>
      <c r="AD15" s="90"/>
      <c r="AE15" s="79"/>
      <c r="AF15" s="87"/>
      <c r="AG15" s="86"/>
      <c r="AH15" s="85">
        <v>174700</v>
      </c>
      <c r="AI15" s="85">
        <f t="shared" si="2"/>
        <v>174700</v>
      </c>
      <c r="AJ15" s="80"/>
      <c r="AK15" s="79">
        <v>0</v>
      </c>
      <c r="AL15" s="87"/>
      <c r="AM15" s="86"/>
      <c r="AN15" s="85">
        <v>173250</v>
      </c>
      <c r="AO15" s="85">
        <f t="shared" si="3"/>
        <v>173250</v>
      </c>
      <c r="AP15" s="80"/>
    </row>
    <row r="16" spans="1:42" x14ac:dyDescent="0.25">
      <c r="D16" s="26" t="s">
        <v>109</v>
      </c>
      <c r="Q16" s="1"/>
      <c r="S16" s="1"/>
      <c r="W16" s="91" t="s">
        <v>324</v>
      </c>
      <c r="X16" s="79">
        <f t="shared" si="0"/>
        <v>3275000</v>
      </c>
      <c r="Y16" s="90"/>
      <c r="Z16" s="90"/>
      <c r="AA16" s="79">
        <f t="shared" si="1"/>
        <v>347950</v>
      </c>
      <c r="AB16" s="85">
        <f t="shared" si="4"/>
        <v>3622950</v>
      </c>
      <c r="AC16" s="80">
        <f>+AB16+AB15</f>
        <v>3970900</v>
      </c>
      <c r="AD16" s="90"/>
      <c r="AE16" s="79">
        <v>1070000</v>
      </c>
      <c r="AF16" s="87" t="s">
        <v>198</v>
      </c>
      <c r="AG16" s="86">
        <v>0.05</v>
      </c>
      <c r="AH16" s="85">
        <v>174700</v>
      </c>
      <c r="AI16" s="85">
        <f t="shared" si="2"/>
        <v>1244700</v>
      </c>
      <c r="AJ16" s="80">
        <f>+AI16+AI15</f>
        <v>1419400</v>
      </c>
      <c r="AK16" s="88">
        <v>2205000</v>
      </c>
      <c r="AL16" s="87" t="s">
        <v>198</v>
      </c>
      <c r="AM16" s="86">
        <v>0.05</v>
      </c>
      <c r="AN16" s="85">
        <v>173250</v>
      </c>
      <c r="AO16" s="85">
        <f t="shared" si="3"/>
        <v>2378250</v>
      </c>
      <c r="AP16" s="80">
        <f>+AO16+AO15</f>
        <v>2551500</v>
      </c>
    </row>
    <row r="17" spans="1:42" x14ac:dyDescent="0.25">
      <c r="D17" s="26" t="s">
        <v>34</v>
      </c>
      <c r="F17" s="10" t="s">
        <v>47</v>
      </c>
      <c r="Q17" s="1"/>
      <c r="S17" s="1"/>
      <c r="W17" s="91" t="s">
        <v>323</v>
      </c>
      <c r="X17" s="79">
        <f t="shared" si="0"/>
        <v>0</v>
      </c>
      <c r="Y17" s="90"/>
      <c r="Z17" s="90"/>
      <c r="AA17" s="79">
        <f t="shared" si="1"/>
        <v>266075</v>
      </c>
      <c r="AB17" s="85">
        <f t="shared" si="4"/>
        <v>266075</v>
      </c>
      <c r="AC17" s="80"/>
      <c r="AD17" s="90"/>
      <c r="AE17" s="79"/>
      <c r="AF17" s="87"/>
      <c r="AG17" s="86"/>
      <c r="AH17" s="85">
        <v>147950</v>
      </c>
      <c r="AI17" s="85">
        <f t="shared" si="2"/>
        <v>147950</v>
      </c>
      <c r="AJ17" s="80"/>
      <c r="AK17" s="88">
        <v>0</v>
      </c>
      <c r="AL17" s="87"/>
      <c r="AM17" s="86"/>
      <c r="AN17" s="85">
        <v>118125</v>
      </c>
      <c r="AO17" s="85">
        <f t="shared" si="3"/>
        <v>118125</v>
      </c>
      <c r="AP17" s="80"/>
    </row>
    <row r="18" spans="1:42" x14ac:dyDescent="0.25">
      <c r="D18" s="26" t="s">
        <v>35</v>
      </c>
      <c r="F18" s="10" t="s">
        <v>43</v>
      </c>
      <c r="Q18" s="1"/>
      <c r="S18" s="1"/>
      <c r="W18" s="91" t="s">
        <v>322</v>
      </c>
      <c r="X18" s="79">
        <f t="shared" si="0"/>
        <v>3430000</v>
      </c>
      <c r="Y18" s="90"/>
      <c r="Z18" s="90"/>
      <c r="AA18" s="79">
        <f t="shared" si="1"/>
        <v>266075</v>
      </c>
      <c r="AB18" s="85">
        <f t="shared" si="4"/>
        <v>3696075</v>
      </c>
      <c r="AC18" s="80">
        <f>+AB18+AB17</f>
        <v>3962150</v>
      </c>
      <c r="AD18" s="90"/>
      <c r="AE18" s="79">
        <v>1120000</v>
      </c>
      <c r="AF18" s="87" t="s">
        <v>198</v>
      </c>
      <c r="AG18" s="86">
        <v>0.05</v>
      </c>
      <c r="AH18" s="85">
        <v>147950</v>
      </c>
      <c r="AI18" s="85">
        <f t="shared" si="2"/>
        <v>1267950</v>
      </c>
      <c r="AJ18" s="80">
        <f>+AI18+AI17</f>
        <v>1415900</v>
      </c>
      <c r="AK18" s="88">
        <v>2310000</v>
      </c>
      <c r="AL18" s="87" t="s">
        <v>198</v>
      </c>
      <c r="AM18" s="86">
        <v>0.05</v>
      </c>
      <c r="AN18" s="85">
        <v>118125</v>
      </c>
      <c r="AO18" s="85">
        <f t="shared" si="3"/>
        <v>2428125</v>
      </c>
      <c r="AP18" s="80">
        <f>+AO18+AO17</f>
        <v>2546250</v>
      </c>
    </row>
    <row r="19" spans="1:42" x14ac:dyDescent="0.25">
      <c r="W19" s="91" t="s">
        <v>321</v>
      </c>
      <c r="X19" s="79">
        <f t="shared" si="0"/>
        <v>0</v>
      </c>
      <c r="Y19" s="90"/>
      <c r="Z19" s="90"/>
      <c r="AA19" s="79">
        <f t="shared" si="1"/>
        <v>180325</v>
      </c>
      <c r="AB19" s="85">
        <f t="shared" si="4"/>
        <v>180325</v>
      </c>
      <c r="AC19" s="80"/>
      <c r="AD19" s="90"/>
      <c r="AE19" s="79"/>
      <c r="AF19" s="87"/>
      <c r="AG19" s="86"/>
      <c r="AH19" s="85">
        <v>119950</v>
      </c>
      <c r="AI19" s="85">
        <f t="shared" si="2"/>
        <v>119950</v>
      </c>
      <c r="AJ19" s="80"/>
      <c r="AK19" s="88">
        <v>0</v>
      </c>
      <c r="AL19" s="87"/>
      <c r="AM19" s="86"/>
      <c r="AN19" s="85">
        <v>60375</v>
      </c>
      <c r="AO19" s="85">
        <f t="shared" si="3"/>
        <v>60375</v>
      </c>
      <c r="AP19" s="80"/>
    </row>
    <row r="20" spans="1:42" x14ac:dyDescent="0.25">
      <c r="D20" s="26" t="s">
        <v>65</v>
      </c>
      <c r="W20" s="91" t="s">
        <v>320</v>
      </c>
      <c r="X20" s="79">
        <f t="shared" si="0"/>
        <v>3590000</v>
      </c>
      <c r="Y20" s="90"/>
      <c r="Z20" s="90"/>
      <c r="AA20" s="79">
        <f t="shared" si="1"/>
        <v>180325</v>
      </c>
      <c r="AB20" s="85">
        <f t="shared" si="4"/>
        <v>3770325</v>
      </c>
      <c r="AC20" s="80">
        <f>+AB20+AB19</f>
        <v>3950650</v>
      </c>
      <c r="AD20" s="90"/>
      <c r="AE20" s="88">
        <v>1175000</v>
      </c>
      <c r="AF20" s="87" t="s">
        <v>198</v>
      </c>
      <c r="AG20" s="86">
        <v>0.05</v>
      </c>
      <c r="AH20" s="85">
        <v>119950</v>
      </c>
      <c r="AI20" s="85">
        <f t="shared" si="2"/>
        <v>1294950</v>
      </c>
      <c r="AJ20" s="80">
        <f>+AI20+AI19</f>
        <v>1414900</v>
      </c>
      <c r="AK20" s="88">
        <v>2415000</v>
      </c>
      <c r="AL20" s="87" t="s">
        <v>198</v>
      </c>
      <c r="AM20" s="86">
        <v>0.05</v>
      </c>
      <c r="AN20" s="85">
        <v>60375</v>
      </c>
      <c r="AO20" s="85">
        <f t="shared" si="3"/>
        <v>2475375</v>
      </c>
      <c r="AP20" s="80">
        <f>+AO20+AO19</f>
        <v>2535750</v>
      </c>
    </row>
    <row r="21" spans="1:42" x14ac:dyDescent="0.25">
      <c r="W21" s="91" t="s">
        <v>319</v>
      </c>
      <c r="X21" s="79">
        <f t="shared" si="0"/>
        <v>0</v>
      </c>
      <c r="Y21" s="90"/>
      <c r="Z21" s="90"/>
      <c r="AA21" s="79">
        <f t="shared" si="1"/>
        <v>90575</v>
      </c>
      <c r="AB21" s="85">
        <f t="shared" si="4"/>
        <v>90575</v>
      </c>
      <c r="AC21" s="80"/>
      <c r="AD21" s="90"/>
      <c r="AE21" s="88"/>
      <c r="AF21" s="87"/>
      <c r="AG21" s="86"/>
      <c r="AH21" s="85">
        <v>90575</v>
      </c>
      <c r="AI21" s="85">
        <f t="shared" si="2"/>
        <v>90575</v>
      </c>
      <c r="AJ21" s="80"/>
      <c r="AK21" s="79">
        <v>0</v>
      </c>
      <c r="AL21" s="87"/>
      <c r="AM21" s="86"/>
      <c r="AN21" s="85">
        <v>0</v>
      </c>
      <c r="AO21" s="85">
        <f t="shared" si="3"/>
        <v>0</v>
      </c>
      <c r="AP21" s="80"/>
    </row>
    <row r="22" spans="1:42" x14ac:dyDescent="0.25">
      <c r="W22" s="91" t="s">
        <v>318</v>
      </c>
      <c r="X22" s="79">
        <f t="shared" si="0"/>
        <v>1235000</v>
      </c>
      <c r="Y22" s="90"/>
      <c r="Z22" s="90"/>
      <c r="AA22" s="79">
        <f t="shared" si="1"/>
        <v>90575</v>
      </c>
      <c r="AB22" s="85">
        <f t="shared" si="4"/>
        <v>1325575</v>
      </c>
      <c r="AC22" s="80">
        <f>+AB22+AB21</f>
        <v>1416150</v>
      </c>
      <c r="AD22" s="90"/>
      <c r="AE22" s="88">
        <v>1235000</v>
      </c>
      <c r="AF22" s="87"/>
      <c r="AG22" s="86"/>
      <c r="AH22" s="85">
        <v>90575</v>
      </c>
      <c r="AI22" s="85">
        <f t="shared" si="2"/>
        <v>1325575</v>
      </c>
      <c r="AJ22" s="80">
        <f>+AI22+AI21</f>
        <v>1416150</v>
      </c>
      <c r="AK22" s="79">
        <v>0</v>
      </c>
      <c r="AL22" s="87"/>
      <c r="AM22" s="86"/>
      <c r="AN22" s="85">
        <v>0</v>
      </c>
      <c r="AO22" s="85">
        <f t="shared" si="3"/>
        <v>0</v>
      </c>
      <c r="AP22" s="80">
        <f>+AO22+AO21</f>
        <v>0</v>
      </c>
    </row>
    <row r="23" spans="1:42" x14ac:dyDescent="0.25">
      <c r="W23" s="91" t="s">
        <v>317</v>
      </c>
      <c r="X23" s="79">
        <f t="shared" si="0"/>
        <v>0</v>
      </c>
      <c r="Y23" s="90"/>
      <c r="Z23" s="90"/>
      <c r="AA23" s="79">
        <f t="shared" si="1"/>
        <v>59700</v>
      </c>
      <c r="AB23" s="85">
        <f t="shared" si="4"/>
        <v>59700</v>
      </c>
      <c r="AC23" s="80"/>
      <c r="AD23" s="90"/>
      <c r="AE23" s="88"/>
      <c r="AF23" s="87"/>
      <c r="AG23" s="86"/>
      <c r="AH23" s="85">
        <v>59700</v>
      </c>
      <c r="AI23" s="85">
        <f t="shared" si="2"/>
        <v>59700</v>
      </c>
      <c r="AJ23" s="80"/>
      <c r="AK23" s="79">
        <v>0</v>
      </c>
      <c r="AL23" s="87"/>
      <c r="AM23" s="86"/>
      <c r="AN23" s="85">
        <v>0</v>
      </c>
      <c r="AO23" s="85">
        <f t="shared" si="3"/>
        <v>0</v>
      </c>
      <c r="AP23" s="80"/>
    </row>
    <row r="24" spans="1:42" ht="15.75" x14ac:dyDescent="0.25">
      <c r="A24" s="13" t="s">
        <v>15</v>
      </c>
      <c r="B24" s="13" t="s">
        <v>37</v>
      </c>
      <c r="C24" s="14"/>
      <c r="D24" s="14"/>
      <c r="E24" s="14"/>
      <c r="F24" s="14"/>
      <c r="W24" s="91" t="s">
        <v>316</v>
      </c>
      <c r="X24" s="79">
        <f t="shared" si="0"/>
        <v>1300000</v>
      </c>
      <c r="Y24" s="90"/>
      <c r="Z24" s="90"/>
      <c r="AA24" s="79">
        <f t="shared" si="1"/>
        <v>59700</v>
      </c>
      <c r="AB24" s="85">
        <f t="shared" si="4"/>
        <v>1359700</v>
      </c>
      <c r="AC24" s="80">
        <f>+AB24+AB23</f>
        <v>1419400</v>
      </c>
      <c r="AD24" s="90"/>
      <c r="AE24" s="88">
        <v>1300000</v>
      </c>
      <c r="AF24" s="87"/>
      <c r="AG24" s="86"/>
      <c r="AH24" s="85">
        <v>59700</v>
      </c>
      <c r="AI24" s="85">
        <f t="shared" si="2"/>
        <v>1359700</v>
      </c>
      <c r="AJ24" s="80">
        <f>+AI24+AI23</f>
        <v>1419400</v>
      </c>
      <c r="AK24" s="79">
        <v>0</v>
      </c>
      <c r="AL24" s="87"/>
      <c r="AM24" s="86"/>
      <c r="AN24" s="85">
        <v>0</v>
      </c>
      <c r="AO24" s="85">
        <f t="shared" si="3"/>
        <v>0</v>
      </c>
      <c r="AP24" s="80">
        <f>+AO24+AO23</f>
        <v>0</v>
      </c>
    </row>
    <row r="25" spans="1:42" x14ac:dyDescent="0.25">
      <c r="W25" s="91" t="s">
        <v>315</v>
      </c>
      <c r="X25" s="79">
        <f t="shared" si="0"/>
        <v>0</v>
      </c>
      <c r="Y25" s="90"/>
      <c r="Z25" s="90"/>
      <c r="AA25" s="79">
        <f t="shared" si="1"/>
        <v>27200</v>
      </c>
      <c r="AB25" s="85">
        <f t="shared" si="4"/>
        <v>27200</v>
      </c>
      <c r="AC25" s="80"/>
      <c r="AD25" s="90"/>
      <c r="AE25" s="79"/>
      <c r="AF25" s="87"/>
      <c r="AG25" s="86"/>
      <c r="AH25" s="85">
        <v>27200</v>
      </c>
      <c r="AI25" s="85">
        <f t="shared" si="2"/>
        <v>27200</v>
      </c>
      <c r="AJ25" s="80"/>
      <c r="AK25" s="79">
        <v>0</v>
      </c>
      <c r="AL25" s="87"/>
      <c r="AM25" s="86"/>
      <c r="AN25" s="85">
        <v>0</v>
      </c>
      <c r="AO25" s="85">
        <f t="shared" si="3"/>
        <v>0</v>
      </c>
      <c r="AP25" s="80"/>
    </row>
    <row r="26" spans="1:42" x14ac:dyDescent="0.25">
      <c r="B26" s="17" t="s">
        <v>6</v>
      </c>
      <c r="D26" s="28" t="s">
        <v>29</v>
      </c>
      <c r="W26" s="91" t="s">
        <v>314</v>
      </c>
      <c r="X26" s="79">
        <f t="shared" si="0"/>
        <v>1360000</v>
      </c>
      <c r="Y26" s="90"/>
      <c r="Z26" s="90"/>
      <c r="AA26" s="79">
        <f t="shared" si="1"/>
        <v>27200</v>
      </c>
      <c r="AB26" s="85">
        <f t="shared" si="4"/>
        <v>1387200</v>
      </c>
      <c r="AC26" s="80">
        <f>+AB26+AB25</f>
        <v>1414400</v>
      </c>
      <c r="AD26" s="90"/>
      <c r="AE26" s="79">
        <v>1360000</v>
      </c>
      <c r="AF26" s="87"/>
      <c r="AG26" s="86"/>
      <c r="AH26" s="85">
        <v>27200</v>
      </c>
      <c r="AI26" s="85">
        <f t="shared" si="2"/>
        <v>1387200</v>
      </c>
      <c r="AJ26" s="80">
        <f>+AI26+AI25</f>
        <v>1414400</v>
      </c>
      <c r="AK26" s="79">
        <v>0</v>
      </c>
      <c r="AL26" s="87"/>
      <c r="AM26" s="86"/>
      <c r="AN26" s="85">
        <v>0</v>
      </c>
      <c r="AO26" s="85">
        <f t="shared" si="3"/>
        <v>0</v>
      </c>
      <c r="AP26" s="80">
        <f>+AO26+AO25</f>
        <v>0</v>
      </c>
    </row>
    <row r="27" spans="1:42" x14ac:dyDescent="0.25">
      <c r="B27" s="19"/>
      <c r="W27" s="91" t="s">
        <v>313</v>
      </c>
      <c r="X27" s="79">
        <f t="shared" si="0"/>
        <v>0</v>
      </c>
      <c r="Y27" s="90"/>
      <c r="Z27" s="90"/>
      <c r="AA27" s="79">
        <f t="shared" si="1"/>
        <v>0</v>
      </c>
      <c r="AB27" s="85">
        <f t="shared" si="4"/>
        <v>0</v>
      </c>
      <c r="AC27" s="80"/>
      <c r="AD27" s="90"/>
      <c r="AE27" s="79"/>
      <c r="AF27" s="90"/>
      <c r="AG27" s="86"/>
      <c r="AH27" s="85"/>
      <c r="AI27" s="85">
        <f t="shared" si="2"/>
        <v>0</v>
      </c>
      <c r="AJ27" s="80"/>
      <c r="AK27" s="79">
        <v>0</v>
      </c>
      <c r="AL27" s="90"/>
      <c r="AM27" s="86"/>
      <c r="AN27" s="85">
        <v>0</v>
      </c>
      <c r="AO27" s="85">
        <f t="shared" si="3"/>
        <v>0</v>
      </c>
      <c r="AP27" s="80"/>
    </row>
    <row r="28" spans="1:42" ht="15" customHeight="1" x14ac:dyDescent="0.25">
      <c r="B28" s="166">
        <v>2014</v>
      </c>
      <c r="D28" s="210" t="s">
        <v>82</v>
      </c>
      <c r="E28" s="210"/>
      <c r="F28" s="210"/>
      <c r="G28" s="210"/>
      <c r="H28" s="210"/>
      <c r="I28" s="210"/>
      <c r="J28" s="210"/>
      <c r="K28" s="210"/>
      <c r="L28" s="210"/>
      <c r="M28" s="210"/>
      <c r="N28" s="210"/>
      <c r="O28" s="210"/>
      <c r="P28" s="210"/>
      <c r="Q28" s="210"/>
      <c r="R28" s="210"/>
      <c r="S28" s="210"/>
      <c r="W28" s="91" t="s">
        <v>312</v>
      </c>
      <c r="X28" s="79">
        <f t="shared" si="0"/>
        <v>0</v>
      </c>
      <c r="Y28" s="90"/>
      <c r="Z28" s="90"/>
      <c r="AA28" s="79">
        <f t="shared" si="1"/>
        <v>0</v>
      </c>
      <c r="AB28" s="85">
        <f t="shared" si="4"/>
        <v>0</v>
      </c>
      <c r="AC28" s="80">
        <f>+AB28+AB27</f>
        <v>0</v>
      </c>
      <c r="AD28" s="90"/>
      <c r="AE28" s="79"/>
      <c r="AF28" s="90"/>
      <c r="AG28" s="86"/>
      <c r="AH28" s="85"/>
      <c r="AI28" s="85">
        <f t="shared" si="2"/>
        <v>0</v>
      </c>
      <c r="AJ28" s="80">
        <f>+AI28+AI27</f>
        <v>0</v>
      </c>
      <c r="AK28" s="79">
        <v>0</v>
      </c>
      <c r="AL28" s="90"/>
      <c r="AM28" s="86"/>
      <c r="AN28" s="85">
        <v>0</v>
      </c>
      <c r="AO28" s="85">
        <f t="shared" si="3"/>
        <v>0</v>
      </c>
      <c r="AP28" s="80">
        <f>+AO28+AO27</f>
        <v>0</v>
      </c>
    </row>
    <row r="29" spans="1:42" x14ac:dyDescent="0.25">
      <c r="B29" s="166">
        <v>2017</v>
      </c>
      <c r="D29" s="208" t="s">
        <v>461</v>
      </c>
      <c r="E29" s="208"/>
      <c r="F29" s="208"/>
      <c r="G29" s="208"/>
      <c r="H29" s="208"/>
      <c r="I29" s="208"/>
      <c r="J29" s="208"/>
      <c r="K29" s="208"/>
      <c r="L29" s="208"/>
      <c r="M29" s="208"/>
      <c r="N29" s="208"/>
      <c r="O29" s="208"/>
      <c r="P29" s="208"/>
      <c r="Q29" s="208"/>
      <c r="R29" s="208"/>
      <c r="S29" s="208"/>
      <c r="W29" s="91" t="s">
        <v>311</v>
      </c>
      <c r="X29" s="79">
        <f t="shared" si="0"/>
        <v>0</v>
      </c>
      <c r="Y29" s="90"/>
      <c r="Z29" s="90"/>
      <c r="AA29" s="79">
        <f t="shared" si="1"/>
        <v>0</v>
      </c>
      <c r="AB29" s="85">
        <f t="shared" si="4"/>
        <v>0</v>
      </c>
      <c r="AC29" s="80"/>
      <c r="AD29" s="90"/>
      <c r="AE29" s="79"/>
      <c r="AF29" s="90"/>
      <c r="AG29" s="86"/>
      <c r="AH29" s="85"/>
      <c r="AI29" s="85">
        <f t="shared" si="2"/>
        <v>0</v>
      </c>
      <c r="AJ29" s="80"/>
      <c r="AK29" s="79">
        <v>0</v>
      </c>
      <c r="AL29" s="90"/>
      <c r="AM29" s="86"/>
      <c r="AN29" s="85">
        <v>0</v>
      </c>
      <c r="AO29" s="85">
        <f t="shared" si="3"/>
        <v>0</v>
      </c>
      <c r="AP29" s="80"/>
    </row>
    <row r="30" spans="1:42" x14ac:dyDescent="0.25">
      <c r="B30" s="166"/>
      <c r="D30" s="37"/>
      <c r="E30" s="37"/>
      <c r="F30" s="37"/>
      <c r="G30" s="37"/>
      <c r="H30" s="37"/>
      <c r="I30" s="37"/>
      <c r="J30" s="37"/>
      <c r="K30" s="37"/>
      <c r="L30" s="37"/>
      <c r="M30" s="37"/>
      <c r="N30" s="37"/>
      <c r="O30" s="37"/>
      <c r="P30" s="37"/>
      <c r="Q30" s="37"/>
      <c r="R30" s="37"/>
      <c r="S30" s="37"/>
      <c r="X30"/>
      <c r="Y30"/>
      <c r="Z30"/>
      <c r="AA30"/>
      <c r="AB30"/>
      <c r="AC30"/>
      <c r="AD30"/>
      <c r="AE30"/>
      <c r="AF30"/>
      <c r="AG30"/>
      <c r="AH30"/>
      <c r="AI30"/>
      <c r="AJ30"/>
      <c r="AK30"/>
      <c r="AL30"/>
      <c r="AM30"/>
      <c r="AN30"/>
      <c r="AO30"/>
      <c r="AP30"/>
    </row>
    <row r="31" spans="1:42" x14ac:dyDescent="0.25">
      <c r="X31"/>
      <c r="Y31"/>
      <c r="Z31"/>
      <c r="AA31"/>
      <c r="AB31"/>
      <c r="AC31"/>
      <c r="AD31"/>
      <c r="AE31"/>
      <c r="AF31"/>
      <c r="AG31"/>
      <c r="AH31"/>
      <c r="AI31"/>
      <c r="AJ31"/>
      <c r="AK31"/>
      <c r="AL31"/>
      <c r="AM31"/>
      <c r="AN31"/>
      <c r="AO31"/>
      <c r="AP31"/>
    </row>
    <row r="32" spans="1:42" x14ac:dyDescent="0.25">
      <c r="B32" s="166"/>
      <c r="D32" s="37"/>
      <c r="E32" s="37"/>
      <c r="F32" s="37"/>
      <c r="G32" s="37"/>
      <c r="H32" s="37"/>
      <c r="I32" s="37"/>
      <c r="J32" s="37"/>
      <c r="K32" s="37"/>
      <c r="L32" s="37"/>
      <c r="M32" s="37"/>
      <c r="N32" s="37"/>
      <c r="O32" s="37"/>
      <c r="P32" s="37"/>
      <c r="Q32" s="37"/>
      <c r="R32" s="37"/>
      <c r="S32" s="37"/>
      <c r="X32"/>
      <c r="Y32"/>
      <c r="Z32"/>
      <c r="AA32"/>
      <c r="AB32"/>
      <c r="AC32"/>
      <c r="AD32"/>
      <c r="AE32"/>
      <c r="AF32"/>
      <c r="AG32"/>
      <c r="AH32"/>
      <c r="AI32"/>
      <c r="AJ32"/>
      <c r="AK32"/>
      <c r="AL32"/>
      <c r="AM32"/>
      <c r="AN32"/>
      <c r="AO32"/>
      <c r="AP32"/>
    </row>
    <row r="33" spans="1:42" x14ac:dyDescent="0.25">
      <c r="X33"/>
      <c r="Y33"/>
      <c r="Z33"/>
      <c r="AA33"/>
      <c r="AB33"/>
      <c r="AC33"/>
      <c r="AD33"/>
      <c r="AE33"/>
      <c r="AF33"/>
      <c r="AG33"/>
      <c r="AH33"/>
      <c r="AI33"/>
      <c r="AJ33"/>
      <c r="AK33"/>
      <c r="AL33"/>
      <c r="AM33"/>
      <c r="AN33"/>
      <c r="AO33"/>
      <c r="AP33"/>
    </row>
    <row r="34" spans="1:42" ht="15.75" x14ac:dyDescent="0.25">
      <c r="A34" s="13" t="s">
        <v>30</v>
      </c>
      <c r="B34" s="13" t="s">
        <v>38</v>
      </c>
      <c r="C34" s="14"/>
      <c r="D34" s="35"/>
      <c r="E34" s="14"/>
      <c r="F34" s="14"/>
      <c r="X34"/>
      <c r="Y34"/>
      <c r="Z34"/>
      <c r="AA34"/>
      <c r="AB34"/>
      <c r="AC34"/>
      <c r="AD34"/>
      <c r="AE34"/>
      <c r="AF34"/>
      <c r="AG34"/>
      <c r="AH34"/>
      <c r="AI34"/>
      <c r="AJ34"/>
      <c r="AK34"/>
      <c r="AL34"/>
      <c r="AM34"/>
      <c r="AN34"/>
      <c r="AO34"/>
      <c r="AP34"/>
    </row>
    <row r="35" spans="1:42" x14ac:dyDescent="0.25">
      <c r="X35"/>
      <c r="Y35"/>
      <c r="Z35"/>
      <c r="AA35"/>
      <c r="AB35"/>
      <c r="AC35"/>
      <c r="AD35"/>
      <c r="AE35"/>
      <c r="AF35"/>
      <c r="AG35"/>
      <c r="AH35"/>
      <c r="AI35"/>
      <c r="AJ35"/>
      <c r="AK35"/>
      <c r="AL35"/>
      <c r="AM35"/>
      <c r="AN35"/>
      <c r="AO35"/>
      <c r="AP35"/>
    </row>
    <row r="36" spans="1:42" x14ac:dyDescent="0.25">
      <c r="B36" s="194" t="s">
        <v>16</v>
      </c>
      <c r="C36" s="194"/>
      <c r="D36" s="194"/>
      <c r="X36"/>
      <c r="Y36"/>
      <c r="Z36"/>
      <c r="AA36"/>
      <c r="AB36"/>
      <c r="AC36"/>
      <c r="AD36"/>
      <c r="AE36"/>
      <c r="AF36"/>
      <c r="AG36"/>
      <c r="AH36"/>
      <c r="AI36"/>
      <c r="AJ36"/>
      <c r="AK36"/>
      <c r="AL36"/>
      <c r="AM36"/>
      <c r="AN36"/>
      <c r="AO36"/>
      <c r="AP36"/>
    </row>
    <row r="37" spans="1:42" x14ac:dyDescent="0.25">
      <c r="X37"/>
      <c r="Y37"/>
      <c r="Z37"/>
      <c r="AA37"/>
      <c r="AB37"/>
      <c r="AC37"/>
      <c r="AD37"/>
      <c r="AE37"/>
      <c r="AF37"/>
      <c r="AG37"/>
      <c r="AH37"/>
      <c r="AI37"/>
      <c r="AJ37"/>
      <c r="AK37"/>
      <c r="AL37"/>
      <c r="AM37"/>
      <c r="AN37"/>
      <c r="AO37"/>
      <c r="AP37"/>
    </row>
    <row r="38" spans="1:42" x14ac:dyDescent="0.25">
      <c r="B38" s="10" t="s">
        <v>20</v>
      </c>
      <c r="X38"/>
      <c r="Y38"/>
      <c r="Z38"/>
      <c r="AA38"/>
      <c r="AB38"/>
      <c r="AC38"/>
      <c r="AD38"/>
      <c r="AE38"/>
      <c r="AF38"/>
      <c r="AG38"/>
      <c r="AH38"/>
      <c r="AI38"/>
      <c r="AJ38"/>
      <c r="AK38"/>
      <c r="AL38"/>
      <c r="AM38"/>
      <c r="AN38"/>
      <c r="AO38"/>
      <c r="AP38"/>
    </row>
    <row r="39" spans="1:42" x14ac:dyDescent="0.25">
      <c r="X39"/>
      <c r="Y39"/>
      <c r="Z39"/>
      <c r="AA39"/>
      <c r="AB39"/>
      <c r="AC39"/>
      <c r="AD39"/>
      <c r="AE39"/>
      <c r="AF39"/>
      <c r="AG39"/>
      <c r="AH39"/>
      <c r="AI39"/>
      <c r="AJ39"/>
      <c r="AK39"/>
      <c r="AL39"/>
      <c r="AM39"/>
      <c r="AN39"/>
      <c r="AO39"/>
      <c r="AP39"/>
    </row>
    <row r="40" spans="1:42" x14ac:dyDescent="0.25">
      <c r="X40"/>
      <c r="Y40"/>
      <c r="Z40"/>
      <c r="AA40"/>
      <c r="AB40"/>
      <c r="AC40"/>
      <c r="AD40"/>
      <c r="AE40"/>
      <c r="AF40"/>
      <c r="AG40"/>
      <c r="AH40"/>
      <c r="AI40"/>
      <c r="AJ40"/>
      <c r="AK40"/>
      <c r="AL40"/>
      <c r="AM40"/>
      <c r="AN40"/>
      <c r="AO40"/>
      <c r="AP40"/>
    </row>
    <row r="41" spans="1:42" x14ac:dyDescent="0.25">
      <c r="X41"/>
      <c r="Y41"/>
      <c r="Z41"/>
      <c r="AA41"/>
      <c r="AB41"/>
      <c r="AC41"/>
      <c r="AD41"/>
      <c r="AE41"/>
      <c r="AF41"/>
      <c r="AG41"/>
      <c r="AH41"/>
      <c r="AI41"/>
      <c r="AJ41"/>
      <c r="AK41"/>
      <c r="AL41"/>
      <c r="AM41"/>
      <c r="AN41"/>
      <c r="AO41"/>
      <c r="AP41"/>
    </row>
    <row r="42" spans="1:42" x14ac:dyDescent="0.25">
      <c r="X42"/>
      <c r="Y42"/>
      <c r="Z42"/>
      <c r="AA42"/>
      <c r="AB42"/>
      <c r="AC42"/>
      <c r="AD42"/>
      <c r="AE42"/>
      <c r="AF42"/>
      <c r="AG42"/>
      <c r="AH42"/>
      <c r="AI42"/>
      <c r="AJ42"/>
      <c r="AK42"/>
      <c r="AL42"/>
      <c r="AM42"/>
      <c r="AN42"/>
      <c r="AO42"/>
      <c r="AP42"/>
    </row>
    <row r="43" spans="1:42" x14ac:dyDescent="0.25">
      <c r="X43"/>
      <c r="Y43"/>
      <c r="Z43"/>
      <c r="AA43"/>
      <c r="AB43"/>
      <c r="AC43"/>
      <c r="AD43"/>
      <c r="AE43"/>
      <c r="AF43"/>
      <c r="AG43"/>
      <c r="AH43"/>
      <c r="AI43"/>
      <c r="AJ43"/>
      <c r="AK43"/>
      <c r="AL43"/>
      <c r="AM43"/>
      <c r="AN43"/>
      <c r="AO43"/>
      <c r="AP43"/>
    </row>
    <row r="44" spans="1:42" x14ac:dyDescent="0.25">
      <c r="X44"/>
      <c r="Y44"/>
      <c r="Z44"/>
      <c r="AA44"/>
      <c r="AB44"/>
      <c r="AC44"/>
      <c r="AD44"/>
      <c r="AE44"/>
      <c r="AF44"/>
      <c r="AG44"/>
      <c r="AH44"/>
      <c r="AI44"/>
      <c r="AJ44"/>
      <c r="AK44"/>
      <c r="AL44"/>
      <c r="AM44"/>
      <c r="AN44"/>
      <c r="AO44"/>
      <c r="AP44"/>
    </row>
    <row r="45" spans="1:42" x14ac:dyDescent="0.25">
      <c r="X45"/>
      <c r="Y45"/>
      <c r="Z45"/>
      <c r="AA45"/>
      <c r="AB45"/>
      <c r="AC45"/>
      <c r="AD45"/>
      <c r="AE45"/>
      <c r="AF45"/>
      <c r="AG45"/>
      <c r="AH45"/>
      <c r="AI45"/>
      <c r="AJ45"/>
      <c r="AK45"/>
      <c r="AL45"/>
      <c r="AM45"/>
      <c r="AN45"/>
      <c r="AO45"/>
      <c r="AP45"/>
    </row>
    <row r="46" spans="1:42" x14ac:dyDescent="0.25">
      <c r="X46"/>
      <c r="Y46"/>
      <c r="Z46"/>
      <c r="AA46"/>
      <c r="AB46"/>
      <c r="AC46"/>
      <c r="AD46"/>
      <c r="AE46"/>
      <c r="AF46"/>
      <c r="AG46"/>
      <c r="AH46"/>
      <c r="AI46"/>
      <c r="AJ46"/>
      <c r="AK46"/>
      <c r="AL46"/>
      <c r="AM46"/>
      <c r="AN46"/>
      <c r="AO46"/>
      <c r="AP46"/>
    </row>
    <row r="47" spans="1:42" x14ac:dyDescent="0.25">
      <c r="X47"/>
      <c r="Y47"/>
      <c r="Z47"/>
      <c r="AA47"/>
      <c r="AB47"/>
      <c r="AC47"/>
      <c r="AD47"/>
      <c r="AE47"/>
      <c r="AF47"/>
      <c r="AG47"/>
      <c r="AH47"/>
      <c r="AI47"/>
      <c r="AJ47"/>
      <c r="AK47"/>
      <c r="AL47"/>
      <c r="AM47"/>
      <c r="AN47"/>
      <c r="AO47"/>
      <c r="AP47"/>
    </row>
  </sheetData>
  <mergeCells count="10">
    <mergeCell ref="AK1:AP1"/>
    <mergeCell ref="X2:AC2"/>
    <mergeCell ref="AK2:AP2"/>
    <mergeCell ref="B36:D36"/>
    <mergeCell ref="N6:T6"/>
    <mergeCell ref="D28:S28"/>
    <mergeCell ref="D29:S29"/>
    <mergeCell ref="AE1:AJ1"/>
    <mergeCell ref="AE2:AJ2"/>
    <mergeCell ref="X1:AC1"/>
  </mergeCells>
  <pageMargins left="0.45" right="0.45" top="0.75" bottom="0.75" header="0.3" footer="0.3"/>
  <pageSetup scale="79" fitToHeight="0" orientation="landscape" r:id="rId1"/>
  <headerFooter>
    <oddFooter>&amp;L
&amp;C
     &amp;P</oddFooter>
  </headerFooter>
  <rowBreaks count="2" manualBreakCount="2">
    <brk id="23" max="17" man="1"/>
    <brk id="33"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Q47"/>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6.140625" style="10" bestFit="1" customWidth="1"/>
    <col min="25" max="26" width="5.5703125" style="10" customWidth="1"/>
    <col min="27" max="27" width="15" style="10" bestFit="1" customWidth="1"/>
    <col min="28" max="29" width="16.140625" style="10" bestFit="1" customWidth="1"/>
    <col min="30" max="30" width="9.140625" style="10"/>
    <col min="31" max="31" width="16.140625" style="10" bestFit="1" customWidth="1"/>
    <col min="32" max="32" width="9.140625" style="10"/>
    <col min="33" max="33" width="8.5703125" style="10" bestFit="1" customWidth="1"/>
    <col min="34" max="34" width="15" style="10" bestFit="1" customWidth="1"/>
    <col min="35" max="36" width="16.140625" style="10" bestFit="1" customWidth="1"/>
    <col min="37" max="37" width="15" style="10" bestFit="1" customWidth="1"/>
    <col min="38" max="38" width="9.140625" style="10"/>
    <col min="39" max="39" width="8.5703125" style="10" bestFit="1" customWidth="1"/>
    <col min="40" max="40" width="13.28515625" style="10" bestFit="1" customWidth="1"/>
    <col min="41" max="42" width="15" style="10" bestFit="1" customWidth="1"/>
    <col min="43" max="16384" width="9.140625" style="10"/>
  </cols>
  <sheetData>
    <row r="1" spans="1:43" ht="19.5" thickBot="1" x14ac:dyDescent="0.35">
      <c r="A1" s="12" t="s">
        <v>0</v>
      </c>
      <c r="W1" s="114"/>
      <c r="X1" s="197" t="s">
        <v>364</v>
      </c>
      <c r="Y1" s="198"/>
      <c r="Z1" s="198"/>
      <c r="AA1" s="198"/>
      <c r="AB1" s="198"/>
      <c r="AC1" s="199"/>
      <c r="AD1" s="123"/>
      <c r="AE1" s="197" t="s">
        <v>364</v>
      </c>
      <c r="AF1" s="198"/>
      <c r="AG1" s="198"/>
      <c r="AH1" s="198"/>
      <c r="AI1" s="198"/>
      <c r="AJ1" s="199"/>
      <c r="AK1" s="197" t="s">
        <v>364</v>
      </c>
      <c r="AL1" s="198"/>
      <c r="AM1" s="198"/>
      <c r="AN1" s="198"/>
      <c r="AO1" s="198"/>
      <c r="AP1" s="199"/>
    </row>
    <row r="2" spans="1:43" ht="16.5" thickBot="1" x14ac:dyDescent="0.3">
      <c r="A2" s="13" t="s">
        <v>68</v>
      </c>
      <c r="W2" s="113"/>
      <c r="X2" s="200" t="s">
        <v>5</v>
      </c>
      <c r="Y2" s="201"/>
      <c r="Z2" s="201"/>
      <c r="AA2" s="201"/>
      <c r="AB2" s="201"/>
      <c r="AC2" s="202"/>
      <c r="AD2" s="107"/>
      <c r="AE2" s="200" t="s">
        <v>363</v>
      </c>
      <c r="AF2" s="201"/>
      <c r="AG2" s="201"/>
      <c r="AH2" s="201"/>
      <c r="AI2" s="201"/>
      <c r="AJ2" s="202"/>
      <c r="AK2" s="200" t="s">
        <v>362</v>
      </c>
      <c r="AL2" s="201"/>
      <c r="AM2" s="201"/>
      <c r="AN2" s="201"/>
      <c r="AO2" s="201"/>
      <c r="AP2" s="202"/>
    </row>
    <row r="3" spans="1:43" ht="16.5" thickBot="1" x14ac:dyDescent="0.3">
      <c r="A3" s="13" t="str">
        <f>Summary!A3</f>
        <v>As Of September 30, 2019</v>
      </c>
      <c r="W3" s="113"/>
      <c r="X3" s="109"/>
      <c r="Y3" s="107"/>
      <c r="Z3" s="107"/>
      <c r="AA3" s="107"/>
      <c r="AB3" s="107"/>
      <c r="AC3" s="106"/>
      <c r="AD3" s="107"/>
      <c r="AE3" s="109">
        <v>2016</v>
      </c>
      <c r="AF3" s="107"/>
      <c r="AG3" s="107"/>
      <c r="AH3" s="107">
        <v>2016</v>
      </c>
      <c r="AI3" s="107"/>
      <c r="AJ3" s="106"/>
      <c r="AK3" s="109">
        <v>2012</v>
      </c>
      <c r="AL3" s="107"/>
      <c r="AM3" s="107"/>
      <c r="AN3" s="107">
        <v>2012</v>
      </c>
      <c r="AO3" s="107"/>
      <c r="AP3" s="106"/>
    </row>
    <row r="4" spans="1:43" ht="16.5" thickBot="1" x14ac:dyDescent="0.3">
      <c r="A4" s="13"/>
      <c r="W4" s="112" t="s">
        <v>255</v>
      </c>
      <c r="X4" s="109" t="s">
        <v>3</v>
      </c>
      <c r="Y4" s="107"/>
      <c r="Z4" s="107"/>
      <c r="AA4" s="108" t="s">
        <v>4</v>
      </c>
      <c r="AB4" s="107" t="s">
        <v>5</v>
      </c>
      <c r="AC4" s="106" t="s">
        <v>249</v>
      </c>
      <c r="AD4" s="107"/>
      <c r="AE4" s="109" t="s">
        <v>3</v>
      </c>
      <c r="AF4" s="107"/>
      <c r="AG4" s="108" t="s">
        <v>250</v>
      </c>
      <c r="AH4" s="108" t="s">
        <v>4</v>
      </c>
      <c r="AI4" s="107" t="s">
        <v>5</v>
      </c>
      <c r="AJ4" s="106" t="s">
        <v>249</v>
      </c>
      <c r="AK4" s="109" t="s">
        <v>3</v>
      </c>
      <c r="AL4" s="107"/>
      <c r="AM4" s="108" t="s">
        <v>250</v>
      </c>
      <c r="AN4" s="108" t="s">
        <v>4</v>
      </c>
      <c r="AO4" s="107" t="s">
        <v>5</v>
      </c>
      <c r="AP4" s="106" t="s">
        <v>249</v>
      </c>
    </row>
    <row r="5" spans="1:43" ht="15.75" thickBot="1" x14ac:dyDescent="0.3">
      <c r="W5"/>
      <c r="X5" s="101">
        <f>SUM(X7:X49)</f>
        <v>12590000</v>
      </c>
      <c r="Y5" s="105"/>
      <c r="Z5" s="104"/>
      <c r="AA5" s="101">
        <f>SUM(AA7:AA49)</f>
        <v>3147312.5</v>
      </c>
      <c r="AB5" s="101">
        <f>SUM(AB7:AB49)</f>
        <v>15737312.5</v>
      </c>
      <c r="AC5" s="103">
        <f>SUM(AC7:AC49)</f>
        <v>15737312.5</v>
      </c>
      <c r="AD5" s="105"/>
      <c r="AE5" s="101">
        <f>SUM(AE7:AE49)</f>
        <v>9995000</v>
      </c>
      <c r="AF5" s="105"/>
      <c r="AG5" s="104"/>
      <c r="AH5" s="101">
        <f>SUM(AH7:AH49)</f>
        <v>2949762.5</v>
      </c>
      <c r="AI5" s="101">
        <f>SUM(AI7:AI49)</f>
        <v>12944762.5</v>
      </c>
      <c r="AJ5" s="103">
        <f>SUM(AJ7:AJ49)</f>
        <v>12944762.5</v>
      </c>
      <c r="AK5" s="101">
        <f>SUM(AK7:AK49)</f>
        <v>2595000</v>
      </c>
      <c r="AL5" s="105"/>
      <c r="AM5" s="104"/>
      <c r="AN5" s="101">
        <f>SUM(AN7:AN49)</f>
        <v>197550</v>
      </c>
      <c r="AO5" s="101">
        <f>SUM(AO7:AO49)</f>
        <v>2792550</v>
      </c>
      <c r="AP5" s="103">
        <f>SUM(AP7:AP49)</f>
        <v>2792550</v>
      </c>
    </row>
    <row r="6" spans="1:43"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c r="AK6" s="96"/>
      <c r="AL6" s="96"/>
      <c r="AM6" s="96"/>
      <c r="AN6" s="96"/>
      <c r="AO6" s="96"/>
      <c r="AP6" s="98">
        <v>0</v>
      </c>
    </row>
    <row r="7" spans="1:43" s="15" customFormat="1" x14ac:dyDescent="0.25">
      <c r="F7" s="16" t="s">
        <v>5</v>
      </c>
      <c r="G7" s="16"/>
      <c r="H7" s="16" t="s">
        <v>11</v>
      </c>
      <c r="I7" s="16"/>
      <c r="J7" s="16" t="s">
        <v>12</v>
      </c>
      <c r="L7" s="16" t="s">
        <v>31</v>
      </c>
      <c r="M7" s="16"/>
      <c r="N7" s="53" t="s">
        <v>125</v>
      </c>
      <c r="W7" s="91" t="s">
        <v>333</v>
      </c>
      <c r="X7" s="79">
        <f t="shared" ref="X7:X40" si="0">SUMIF($AD$4:$AP$4,$X$4,AD7:AP7)</f>
        <v>0</v>
      </c>
      <c r="Y7" s="90"/>
      <c r="Z7" s="90"/>
      <c r="AA7" s="85">
        <f t="shared" ref="AA7:AA40" si="1">SUMIF($AD$4:$AP$4,$AA$4,AD7:AP7)</f>
        <v>199337.5</v>
      </c>
      <c r="AB7" s="85">
        <f t="shared" ref="AB7:AB40" si="2">+AO7+AI7</f>
        <v>199337.5</v>
      </c>
      <c r="AC7" s="80"/>
      <c r="AD7" s="90"/>
      <c r="AE7" s="89">
        <v>0</v>
      </c>
      <c r="AF7" s="90"/>
      <c r="AG7" s="86"/>
      <c r="AH7" s="85">
        <v>160412.5</v>
      </c>
      <c r="AI7" s="85">
        <f t="shared" ref="AI7:AI40" si="3">+AE7+AH7</f>
        <v>160412.5</v>
      </c>
      <c r="AJ7" s="80"/>
      <c r="AK7" s="89">
        <v>0</v>
      </c>
      <c r="AL7" s="90"/>
      <c r="AM7" s="86"/>
      <c r="AN7" s="85">
        <v>38925</v>
      </c>
      <c r="AO7" s="85">
        <f t="shared" ref="AO7:AO16" si="4">+AK7+AN7</f>
        <v>38925</v>
      </c>
      <c r="AP7" s="80"/>
      <c r="AQ7" s="10"/>
    </row>
    <row r="8" spans="1:43"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1060000</v>
      </c>
      <c r="Y8" s="90"/>
      <c r="Z8" s="90"/>
      <c r="AA8" s="85">
        <f t="shared" si="1"/>
        <v>199337.5</v>
      </c>
      <c r="AB8" s="85">
        <f t="shared" si="2"/>
        <v>1259337.5</v>
      </c>
      <c r="AC8" s="80">
        <f>+AB8+AB7</f>
        <v>1458675</v>
      </c>
      <c r="AD8" s="90"/>
      <c r="AE8" s="89">
        <v>440000</v>
      </c>
      <c r="AF8" s="90"/>
      <c r="AG8" s="86">
        <v>0.03</v>
      </c>
      <c r="AH8" s="85">
        <v>160412.5</v>
      </c>
      <c r="AI8" s="85">
        <f t="shared" si="3"/>
        <v>600412.5</v>
      </c>
      <c r="AJ8" s="80">
        <f>+AI8+AI7</f>
        <v>760825</v>
      </c>
      <c r="AK8" s="89">
        <v>620000</v>
      </c>
      <c r="AL8" s="90"/>
      <c r="AM8" s="86">
        <v>0.03</v>
      </c>
      <c r="AN8" s="85">
        <v>38925</v>
      </c>
      <c r="AO8" s="85">
        <f t="shared" si="4"/>
        <v>658925</v>
      </c>
      <c r="AP8" s="80">
        <f>+AO8+AO7</f>
        <v>697850</v>
      </c>
      <c r="AQ8" s="10"/>
    </row>
    <row r="9" spans="1:43" x14ac:dyDescent="0.25">
      <c r="B9" s="19"/>
      <c r="C9" s="19"/>
      <c r="D9" s="19"/>
      <c r="E9" s="19"/>
      <c r="P9" s="20"/>
      <c r="Q9" s="20"/>
      <c r="R9" s="20"/>
      <c r="S9" s="20"/>
      <c r="T9" s="20"/>
      <c r="W9" s="91" t="s">
        <v>331</v>
      </c>
      <c r="X9" s="79">
        <f t="shared" si="0"/>
        <v>0</v>
      </c>
      <c r="Y9" s="90"/>
      <c r="Z9" s="90"/>
      <c r="AA9" s="85">
        <f t="shared" si="1"/>
        <v>181237.5</v>
      </c>
      <c r="AB9" s="85">
        <f t="shared" si="2"/>
        <v>181237.5</v>
      </c>
      <c r="AC9" s="80"/>
      <c r="AD9" s="90"/>
      <c r="AE9" s="89">
        <v>0</v>
      </c>
      <c r="AF9" s="90"/>
      <c r="AG9" s="86"/>
      <c r="AH9" s="85">
        <v>151612.5</v>
      </c>
      <c r="AI9" s="85">
        <f t="shared" si="3"/>
        <v>151612.5</v>
      </c>
      <c r="AJ9" s="80"/>
      <c r="AK9" s="89">
        <v>0</v>
      </c>
      <c r="AL9" s="90"/>
      <c r="AM9" s="86"/>
      <c r="AN9" s="85">
        <v>29625</v>
      </c>
      <c r="AO9" s="85">
        <f t="shared" si="4"/>
        <v>29625</v>
      </c>
      <c r="AP9" s="80"/>
    </row>
    <row r="10" spans="1:43" x14ac:dyDescent="0.25">
      <c r="A10" s="62">
        <v>308212</v>
      </c>
      <c r="B10" s="19">
        <v>2012</v>
      </c>
      <c r="C10" s="19"/>
      <c r="D10" s="24">
        <v>41183</v>
      </c>
      <c r="E10" s="19"/>
      <c r="F10" s="3">
        <v>0</v>
      </c>
      <c r="G10" s="3"/>
      <c r="H10" s="3">
        <f t="shared" ref="H10" si="5">+F10-J10</f>
        <v>0</v>
      </c>
      <c r="I10" s="3"/>
      <c r="J10" s="3">
        <f>IFERROR(VLOOKUP(A10,DC!A:C,3,FALSE),0)</f>
        <v>0</v>
      </c>
      <c r="K10" s="40"/>
      <c r="L10" s="39">
        <v>45078</v>
      </c>
      <c r="M10" s="39"/>
      <c r="N10" s="3">
        <v>5785000</v>
      </c>
      <c r="O10" s="40"/>
      <c r="P10" s="3">
        <f>SUMIFS($5:$5,$3:$3,B10,$4:$4,$P$8)</f>
        <v>2595000</v>
      </c>
      <c r="Q10" s="3"/>
      <c r="R10" s="3">
        <f>SUMIFS($5:$5,$3:$3,B10,$4:$4,$R$8)</f>
        <v>197550</v>
      </c>
      <c r="S10" s="3"/>
      <c r="T10" s="3">
        <f>SUM(P10:R10)</f>
        <v>2792550</v>
      </c>
      <c r="W10" s="91" t="s">
        <v>330</v>
      </c>
      <c r="X10" s="79">
        <f t="shared" si="0"/>
        <v>1100000</v>
      </c>
      <c r="Y10" s="90"/>
      <c r="Z10" s="90"/>
      <c r="AA10" s="85">
        <f t="shared" si="1"/>
        <v>181237.5</v>
      </c>
      <c r="AB10" s="85">
        <f t="shared" si="2"/>
        <v>1281237.5</v>
      </c>
      <c r="AC10" s="80">
        <f>+AB10+AB9</f>
        <v>1462475</v>
      </c>
      <c r="AD10" s="90"/>
      <c r="AE10" s="89">
        <v>460000</v>
      </c>
      <c r="AF10" s="90"/>
      <c r="AG10" s="86">
        <v>0.03</v>
      </c>
      <c r="AH10" s="85">
        <v>151612.5</v>
      </c>
      <c r="AI10" s="85">
        <f t="shared" si="3"/>
        <v>611612.5</v>
      </c>
      <c r="AJ10" s="80">
        <f>+AI10+AI9</f>
        <v>763225</v>
      </c>
      <c r="AK10" s="89">
        <v>640000</v>
      </c>
      <c r="AL10" s="90"/>
      <c r="AM10" s="86">
        <v>0.03</v>
      </c>
      <c r="AN10" s="85">
        <v>29625</v>
      </c>
      <c r="AO10" s="85">
        <f t="shared" si="4"/>
        <v>669625</v>
      </c>
      <c r="AP10" s="80">
        <f>+AO10+AO9</f>
        <v>699250</v>
      </c>
    </row>
    <row r="11" spans="1:43" x14ac:dyDescent="0.25">
      <c r="A11" s="62">
        <v>308216</v>
      </c>
      <c r="B11" s="51">
        <v>2016</v>
      </c>
      <c r="C11" s="51"/>
      <c r="D11" s="24">
        <v>42628</v>
      </c>
      <c r="E11" s="51"/>
      <c r="F11" s="2">
        <v>10935000</v>
      </c>
      <c r="G11" s="1"/>
      <c r="H11" s="2">
        <f t="shared" ref="H11" si="6">+F11-J11</f>
        <v>10775326.98</v>
      </c>
      <c r="I11" s="1"/>
      <c r="J11" s="2">
        <f>IFERROR(VLOOKUP(A11,DC!A:C,3,FALSE),0)</f>
        <v>159673.02000000014</v>
      </c>
      <c r="L11" s="39">
        <v>49827</v>
      </c>
      <c r="M11" s="24"/>
      <c r="N11" s="2">
        <v>11120000</v>
      </c>
      <c r="P11" s="2">
        <f>SUMIFS($5:$5,$3:$3,B11,$4:$4,$P$8)</f>
        <v>9995000</v>
      </c>
      <c r="Q11" s="1"/>
      <c r="R11" s="2">
        <f>SUMIFS($5:$5,$3:$3,B11,$4:$4,$R$8)</f>
        <v>2949762.5</v>
      </c>
      <c r="S11" s="1"/>
      <c r="T11" s="2">
        <f>SUM(P11:R11)</f>
        <v>12944762.5</v>
      </c>
      <c r="W11" s="91" t="s">
        <v>329</v>
      </c>
      <c r="X11" s="79">
        <f t="shared" si="0"/>
        <v>0</v>
      </c>
      <c r="Y11" s="90"/>
      <c r="Z11" s="90"/>
      <c r="AA11" s="85">
        <f t="shared" si="1"/>
        <v>162437.5</v>
      </c>
      <c r="AB11" s="85">
        <f t="shared" si="2"/>
        <v>162437.5</v>
      </c>
      <c r="AC11" s="80"/>
      <c r="AD11" s="90"/>
      <c r="AE11" s="89">
        <v>0</v>
      </c>
      <c r="AF11" s="90"/>
      <c r="AG11" s="86"/>
      <c r="AH11" s="85">
        <v>142412.5</v>
      </c>
      <c r="AI11" s="85">
        <f t="shared" si="3"/>
        <v>142412.5</v>
      </c>
      <c r="AJ11" s="80"/>
      <c r="AK11" s="89">
        <v>0</v>
      </c>
      <c r="AL11" s="90"/>
      <c r="AM11" s="86"/>
      <c r="AN11" s="85">
        <v>20025</v>
      </c>
      <c r="AO11" s="85">
        <f t="shared" si="4"/>
        <v>20025</v>
      </c>
      <c r="AP11" s="80"/>
    </row>
    <row r="12" spans="1:43" x14ac:dyDescent="0.25">
      <c r="B12" s="19"/>
      <c r="C12" s="19"/>
      <c r="D12" s="24"/>
      <c r="E12" s="19"/>
      <c r="F12" s="1"/>
      <c r="G12" s="1"/>
      <c r="H12" s="1"/>
      <c r="I12" s="1"/>
      <c r="J12" s="1"/>
      <c r="L12" s="19"/>
      <c r="M12" s="51"/>
      <c r="N12" s="3"/>
      <c r="P12" s="3"/>
      <c r="Q12" s="1"/>
      <c r="R12" s="3"/>
      <c r="S12" s="1"/>
      <c r="T12" s="3"/>
      <c r="W12" s="91" t="s">
        <v>328</v>
      </c>
      <c r="X12" s="79">
        <f t="shared" si="0"/>
        <v>1130000</v>
      </c>
      <c r="Y12" s="90"/>
      <c r="Z12" s="90"/>
      <c r="AA12" s="85">
        <f t="shared" si="1"/>
        <v>162437.5</v>
      </c>
      <c r="AB12" s="85">
        <f t="shared" si="2"/>
        <v>1292437.5</v>
      </c>
      <c r="AC12" s="80">
        <f>+AB12+AB11</f>
        <v>1454875</v>
      </c>
      <c r="AD12" s="90"/>
      <c r="AE12" s="89">
        <v>475000</v>
      </c>
      <c r="AF12" s="90"/>
      <c r="AG12" s="86">
        <v>0.03</v>
      </c>
      <c r="AH12" s="85">
        <v>142412.5</v>
      </c>
      <c r="AI12" s="85">
        <f t="shared" si="3"/>
        <v>617412.5</v>
      </c>
      <c r="AJ12" s="80">
        <f>+AI12+AI11</f>
        <v>759825</v>
      </c>
      <c r="AK12" s="89">
        <v>655000</v>
      </c>
      <c r="AL12" s="90"/>
      <c r="AM12" s="86">
        <v>0.03</v>
      </c>
      <c r="AN12" s="85">
        <v>20025</v>
      </c>
      <c r="AO12" s="85">
        <f t="shared" si="4"/>
        <v>675025</v>
      </c>
      <c r="AP12" s="80">
        <f>+AO12+AO11</f>
        <v>695050</v>
      </c>
    </row>
    <row r="13" spans="1:43" ht="15.75" thickBot="1" x14ac:dyDescent="0.3">
      <c r="B13" s="19" t="s">
        <v>5</v>
      </c>
      <c r="C13" s="19"/>
      <c r="D13" s="24"/>
      <c r="E13" s="19"/>
      <c r="F13" s="36">
        <f>SUM(F10:F11)</f>
        <v>10935000</v>
      </c>
      <c r="G13" s="1"/>
      <c r="H13" s="36">
        <f>SUM(H10:H11)</f>
        <v>10775326.98</v>
      </c>
      <c r="I13" s="1"/>
      <c r="J13" s="36">
        <f>SUM(J10:J11)</f>
        <v>159673.02000000014</v>
      </c>
      <c r="N13" s="36">
        <f>SUM(N10:N11)</f>
        <v>16905000</v>
      </c>
      <c r="P13" s="36">
        <f>SUM(P10:P11)</f>
        <v>12590000</v>
      </c>
      <c r="Q13" s="1"/>
      <c r="R13" s="36">
        <f>SUM(R10:R11)</f>
        <v>3147312.5</v>
      </c>
      <c r="S13" s="1"/>
      <c r="T13" s="36">
        <f>SUM(T10:T11)</f>
        <v>15737312.5</v>
      </c>
      <c r="W13" s="91" t="s">
        <v>327</v>
      </c>
      <c r="X13" s="79">
        <f t="shared" si="0"/>
        <v>0</v>
      </c>
      <c r="Y13" s="90"/>
      <c r="Z13" s="90"/>
      <c r="AA13" s="85">
        <f t="shared" si="1"/>
        <v>143112.5</v>
      </c>
      <c r="AB13" s="85">
        <f t="shared" si="2"/>
        <v>143112.5</v>
      </c>
      <c r="AC13" s="80"/>
      <c r="AD13" s="90"/>
      <c r="AE13" s="89">
        <v>0</v>
      </c>
      <c r="AF13" s="90"/>
      <c r="AG13" s="86"/>
      <c r="AH13" s="85">
        <v>132912.5</v>
      </c>
      <c r="AI13" s="85">
        <f t="shared" si="3"/>
        <v>132912.5</v>
      </c>
      <c r="AJ13" s="80"/>
      <c r="AK13" s="89">
        <v>0</v>
      </c>
      <c r="AL13" s="90"/>
      <c r="AM13" s="86"/>
      <c r="AN13" s="85">
        <v>10200</v>
      </c>
      <c r="AO13" s="85">
        <f t="shared" si="4"/>
        <v>10200</v>
      </c>
      <c r="AP13" s="80"/>
    </row>
    <row r="14" spans="1:43" ht="15.75" thickTop="1" x14ac:dyDescent="0.25">
      <c r="D14" s="26"/>
      <c r="Q14" s="1"/>
      <c r="S14" s="1"/>
      <c r="W14" s="91" t="s">
        <v>326</v>
      </c>
      <c r="X14" s="79">
        <f t="shared" si="0"/>
        <v>1175000</v>
      </c>
      <c r="Y14" s="90"/>
      <c r="Z14" s="90"/>
      <c r="AA14" s="85">
        <f t="shared" si="1"/>
        <v>143112.5</v>
      </c>
      <c r="AB14" s="85">
        <f t="shared" si="2"/>
        <v>1318112.5</v>
      </c>
      <c r="AC14" s="80">
        <f>+AB14+AB13</f>
        <v>1461225</v>
      </c>
      <c r="AD14" s="90"/>
      <c r="AE14" s="89">
        <v>495000</v>
      </c>
      <c r="AF14" s="90"/>
      <c r="AG14" s="86">
        <v>0.03</v>
      </c>
      <c r="AH14" s="85">
        <v>132912.5</v>
      </c>
      <c r="AI14" s="85">
        <f t="shared" si="3"/>
        <v>627912.5</v>
      </c>
      <c r="AJ14" s="80">
        <f>+AI14+AI13</f>
        <v>760825</v>
      </c>
      <c r="AK14" s="89">
        <v>680000</v>
      </c>
      <c r="AL14" s="90"/>
      <c r="AM14" s="86">
        <v>0.03</v>
      </c>
      <c r="AN14" s="85">
        <v>10200</v>
      </c>
      <c r="AO14" s="85">
        <f t="shared" si="4"/>
        <v>690200</v>
      </c>
      <c r="AP14" s="80">
        <f>+AO14+AO13</f>
        <v>700400</v>
      </c>
    </row>
    <row r="15" spans="1:43" x14ac:dyDescent="0.25">
      <c r="D15" s="26" t="s">
        <v>109</v>
      </c>
      <c r="Q15" s="1"/>
      <c r="S15" s="1"/>
      <c r="W15" s="91" t="s">
        <v>325</v>
      </c>
      <c r="X15" s="79">
        <f t="shared" si="0"/>
        <v>0</v>
      </c>
      <c r="Y15" s="90"/>
      <c r="Z15" s="90"/>
      <c r="AA15" s="85">
        <f t="shared" si="1"/>
        <v>123012.5</v>
      </c>
      <c r="AB15" s="85">
        <f t="shared" si="2"/>
        <v>123012.5</v>
      </c>
      <c r="AC15" s="80"/>
      <c r="AD15" s="90"/>
      <c r="AE15" s="89">
        <v>0</v>
      </c>
      <c r="AF15" s="90"/>
      <c r="AG15" s="86"/>
      <c r="AH15" s="85">
        <v>123012.5</v>
      </c>
      <c r="AI15" s="85">
        <f t="shared" si="3"/>
        <v>123012.5</v>
      </c>
      <c r="AJ15" s="80"/>
      <c r="AK15" s="89">
        <v>0</v>
      </c>
      <c r="AL15" s="90"/>
      <c r="AM15" s="86"/>
      <c r="AN15" s="85">
        <v>0</v>
      </c>
      <c r="AO15" s="85">
        <f t="shared" si="4"/>
        <v>0</v>
      </c>
      <c r="AP15" s="80"/>
    </row>
    <row r="16" spans="1:43" x14ac:dyDescent="0.25">
      <c r="D16" s="26" t="s">
        <v>34</v>
      </c>
      <c r="F16" s="10" t="s">
        <v>128</v>
      </c>
      <c r="Q16" s="1"/>
      <c r="S16" s="1"/>
      <c r="W16" s="91" t="s">
        <v>324</v>
      </c>
      <c r="X16" s="79">
        <f t="shared" si="0"/>
        <v>515000</v>
      </c>
      <c r="Y16" s="90"/>
      <c r="Z16" s="90"/>
      <c r="AA16" s="85">
        <f t="shared" si="1"/>
        <v>123012.5</v>
      </c>
      <c r="AB16" s="85">
        <f t="shared" si="2"/>
        <v>638012.5</v>
      </c>
      <c r="AC16" s="80">
        <f>+AB16+AB15</f>
        <v>761025</v>
      </c>
      <c r="AD16" s="90"/>
      <c r="AE16" s="89">
        <v>515000</v>
      </c>
      <c r="AF16" s="90"/>
      <c r="AG16" s="86"/>
      <c r="AH16" s="85">
        <v>123012.5</v>
      </c>
      <c r="AI16" s="85">
        <f t="shared" si="3"/>
        <v>638012.5</v>
      </c>
      <c r="AJ16" s="80">
        <f>+AI16+AI15</f>
        <v>761025</v>
      </c>
      <c r="AK16" s="89">
        <v>0</v>
      </c>
      <c r="AL16" s="90"/>
      <c r="AM16" s="86"/>
      <c r="AN16" s="85">
        <v>0</v>
      </c>
      <c r="AO16" s="85">
        <f t="shared" si="4"/>
        <v>0</v>
      </c>
      <c r="AP16" s="80">
        <f>+AO16+AO15</f>
        <v>0</v>
      </c>
    </row>
    <row r="17" spans="1:42" x14ac:dyDescent="0.25">
      <c r="D17" s="26" t="s">
        <v>35</v>
      </c>
      <c r="F17" s="10" t="s">
        <v>179</v>
      </c>
      <c r="Q17" s="1"/>
      <c r="S17" s="1"/>
      <c r="W17" s="91" t="s">
        <v>323</v>
      </c>
      <c r="X17" s="79">
        <f t="shared" si="0"/>
        <v>0</v>
      </c>
      <c r="Y17" s="90"/>
      <c r="Z17" s="90"/>
      <c r="AA17" s="85">
        <f t="shared" si="1"/>
        <v>112712.5</v>
      </c>
      <c r="AB17" s="85">
        <f t="shared" si="2"/>
        <v>112712.5</v>
      </c>
      <c r="AC17" s="80"/>
      <c r="AD17" s="90"/>
      <c r="AE17" s="89"/>
      <c r="AF17" s="90"/>
      <c r="AG17" s="86"/>
      <c r="AH17" s="85">
        <v>112712.5</v>
      </c>
      <c r="AI17" s="85">
        <f t="shared" si="3"/>
        <v>112712.5</v>
      </c>
      <c r="AJ17" s="80"/>
      <c r="AK17" s="89"/>
      <c r="AL17" s="90"/>
      <c r="AM17" s="86"/>
      <c r="AN17" s="85"/>
      <c r="AO17" s="85"/>
      <c r="AP17" s="80"/>
    </row>
    <row r="18" spans="1:42" x14ac:dyDescent="0.25">
      <c r="W18" s="91" t="s">
        <v>322</v>
      </c>
      <c r="X18" s="79">
        <f t="shared" si="0"/>
        <v>535000</v>
      </c>
      <c r="Y18" s="90"/>
      <c r="Z18" s="90"/>
      <c r="AA18" s="85">
        <f t="shared" si="1"/>
        <v>112712.5</v>
      </c>
      <c r="AB18" s="85">
        <f t="shared" si="2"/>
        <v>647712.5</v>
      </c>
      <c r="AC18" s="80">
        <f>+AB18+AB17</f>
        <v>760425</v>
      </c>
      <c r="AD18" s="90"/>
      <c r="AE18" s="89">
        <v>535000</v>
      </c>
      <c r="AF18" s="90"/>
      <c r="AG18" s="86"/>
      <c r="AH18" s="85">
        <v>112712.5</v>
      </c>
      <c r="AI18" s="85">
        <f t="shared" si="3"/>
        <v>647712.5</v>
      </c>
      <c r="AJ18" s="80">
        <f>+AI18+AI17</f>
        <v>760425</v>
      </c>
      <c r="AK18" s="89"/>
      <c r="AL18" s="90"/>
      <c r="AM18" s="86"/>
      <c r="AN18" s="85"/>
      <c r="AO18" s="85"/>
      <c r="AP18" s="80"/>
    </row>
    <row r="19" spans="1:42" x14ac:dyDescent="0.25">
      <c r="D19" s="26" t="s">
        <v>65</v>
      </c>
      <c r="W19" s="91" t="s">
        <v>321</v>
      </c>
      <c r="X19" s="79">
        <f t="shared" si="0"/>
        <v>0</v>
      </c>
      <c r="Y19" s="90"/>
      <c r="Z19" s="90"/>
      <c r="AA19" s="85">
        <f t="shared" si="1"/>
        <v>102012.5</v>
      </c>
      <c r="AB19" s="85">
        <f t="shared" si="2"/>
        <v>102012.5</v>
      </c>
      <c r="AC19" s="80"/>
      <c r="AD19" s="90"/>
      <c r="AE19" s="89"/>
      <c r="AF19" s="90"/>
      <c r="AG19" s="86"/>
      <c r="AH19" s="85">
        <v>102012.5</v>
      </c>
      <c r="AI19" s="85">
        <f t="shared" si="3"/>
        <v>102012.5</v>
      </c>
      <c r="AJ19" s="80"/>
      <c r="AK19" s="89"/>
      <c r="AL19" s="90"/>
      <c r="AM19" s="86"/>
      <c r="AN19" s="85"/>
      <c r="AO19" s="85"/>
      <c r="AP19" s="80"/>
    </row>
    <row r="20" spans="1:42" x14ac:dyDescent="0.25">
      <c r="W20" s="91" t="s">
        <v>320</v>
      </c>
      <c r="X20" s="79">
        <f t="shared" si="0"/>
        <v>560000</v>
      </c>
      <c r="Y20" s="90"/>
      <c r="Z20" s="90"/>
      <c r="AA20" s="85">
        <f t="shared" si="1"/>
        <v>102012.5</v>
      </c>
      <c r="AB20" s="85">
        <f t="shared" si="2"/>
        <v>662012.5</v>
      </c>
      <c r="AC20" s="80">
        <f>+AB20+AB19</f>
        <v>764025</v>
      </c>
      <c r="AD20" s="90"/>
      <c r="AE20" s="89">
        <v>560000</v>
      </c>
      <c r="AF20" s="90"/>
      <c r="AG20" s="86"/>
      <c r="AH20" s="85">
        <v>102012.5</v>
      </c>
      <c r="AI20" s="85">
        <f t="shared" si="3"/>
        <v>662012.5</v>
      </c>
      <c r="AJ20" s="80">
        <f>+AI20+AI19</f>
        <v>764025</v>
      </c>
      <c r="AK20" s="89"/>
      <c r="AL20" s="90"/>
      <c r="AM20" s="86"/>
      <c r="AN20" s="85"/>
      <c r="AO20" s="85"/>
      <c r="AP20" s="80"/>
    </row>
    <row r="21" spans="1:42" x14ac:dyDescent="0.25">
      <c r="W21" s="91" t="s">
        <v>319</v>
      </c>
      <c r="X21" s="79">
        <f t="shared" si="0"/>
        <v>0</v>
      </c>
      <c r="Y21" s="90"/>
      <c r="Z21" s="90"/>
      <c r="AA21" s="85">
        <f t="shared" si="1"/>
        <v>92212.5</v>
      </c>
      <c r="AB21" s="85">
        <f t="shared" si="2"/>
        <v>92212.5</v>
      </c>
      <c r="AC21" s="80"/>
      <c r="AD21" s="90"/>
      <c r="AE21" s="89"/>
      <c r="AF21" s="90"/>
      <c r="AG21" s="86"/>
      <c r="AH21" s="85">
        <v>92212.5</v>
      </c>
      <c r="AI21" s="85">
        <f t="shared" si="3"/>
        <v>92212.5</v>
      </c>
      <c r="AJ21" s="80"/>
      <c r="AK21" s="89"/>
      <c r="AL21" s="90"/>
      <c r="AM21" s="86"/>
      <c r="AN21" s="85"/>
      <c r="AO21" s="85"/>
      <c r="AP21" s="80"/>
    </row>
    <row r="22" spans="1:42" x14ac:dyDescent="0.25">
      <c r="W22" s="91" t="s">
        <v>318</v>
      </c>
      <c r="X22" s="79">
        <f t="shared" si="0"/>
        <v>575000</v>
      </c>
      <c r="Y22" s="90"/>
      <c r="Z22" s="90"/>
      <c r="AA22" s="85">
        <f t="shared" si="1"/>
        <v>92212.5</v>
      </c>
      <c r="AB22" s="85">
        <f t="shared" si="2"/>
        <v>667212.5</v>
      </c>
      <c r="AC22" s="80">
        <f>+AB22+AB21</f>
        <v>759425</v>
      </c>
      <c r="AD22" s="90"/>
      <c r="AE22" s="89">
        <v>575000</v>
      </c>
      <c r="AF22" s="90"/>
      <c r="AG22" s="86"/>
      <c r="AH22" s="85">
        <v>92212.5</v>
      </c>
      <c r="AI22" s="85">
        <f t="shared" si="3"/>
        <v>667212.5</v>
      </c>
      <c r="AJ22" s="80">
        <f>+AI22+AI21</f>
        <v>759425</v>
      </c>
      <c r="AK22" s="89"/>
      <c r="AL22" s="90"/>
      <c r="AM22" s="86"/>
      <c r="AN22" s="85"/>
      <c r="AO22" s="85"/>
      <c r="AP22" s="80"/>
    </row>
    <row r="23" spans="1:42" ht="15.75" x14ac:dyDescent="0.25">
      <c r="A23" s="13" t="s">
        <v>15</v>
      </c>
      <c r="B23" s="13" t="s">
        <v>37</v>
      </c>
      <c r="C23" s="14"/>
      <c r="D23" s="14"/>
      <c r="E23" s="14"/>
      <c r="F23" s="14"/>
      <c r="W23" s="91" t="s">
        <v>317</v>
      </c>
      <c r="X23" s="79">
        <f t="shared" si="0"/>
        <v>0</v>
      </c>
      <c r="Y23" s="90"/>
      <c r="Z23" s="90"/>
      <c r="AA23" s="85">
        <f t="shared" si="1"/>
        <v>85743.75</v>
      </c>
      <c r="AB23" s="85">
        <f t="shared" si="2"/>
        <v>85743.75</v>
      </c>
      <c r="AC23" s="80"/>
      <c r="AD23" s="90"/>
      <c r="AE23" s="89"/>
      <c r="AF23" s="90"/>
      <c r="AG23" s="86"/>
      <c r="AH23" s="85">
        <v>85743.75</v>
      </c>
      <c r="AI23" s="85">
        <f t="shared" si="3"/>
        <v>85743.75</v>
      </c>
      <c r="AJ23" s="80"/>
      <c r="AK23" s="89"/>
      <c r="AL23" s="90"/>
      <c r="AM23" s="86"/>
      <c r="AN23" s="85"/>
      <c r="AO23" s="85"/>
      <c r="AP23" s="80"/>
    </row>
    <row r="24" spans="1:42" x14ac:dyDescent="0.25">
      <c r="W24" s="91" t="s">
        <v>316</v>
      </c>
      <c r="X24" s="79">
        <f t="shared" si="0"/>
        <v>590000</v>
      </c>
      <c r="Y24" s="90"/>
      <c r="Z24" s="90"/>
      <c r="AA24" s="85">
        <f t="shared" si="1"/>
        <v>85743.75</v>
      </c>
      <c r="AB24" s="85">
        <f t="shared" si="2"/>
        <v>675743.75</v>
      </c>
      <c r="AC24" s="80">
        <f>+AB24+AB23</f>
        <v>761487.5</v>
      </c>
      <c r="AD24" s="90"/>
      <c r="AE24" s="89">
        <v>590000</v>
      </c>
      <c r="AF24" s="90"/>
      <c r="AG24" s="86"/>
      <c r="AH24" s="85">
        <v>85743.75</v>
      </c>
      <c r="AI24" s="85">
        <f t="shared" si="3"/>
        <v>675743.75</v>
      </c>
      <c r="AJ24" s="80">
        <f>+AI24+AI23</f>
        <v>761487.5</v>
      </c>
      <c r="AK24" s="89"/>
      <c r="AL24" s="90"/>
      <c r="AM24" s="86"/>
      <c r="AN24" s="85"/>
      <c r="AO24" s="85"/>
      <c r="AP24" s="80"/>
    </row>
    <row r="25" spans="1:42" x14ac:dyDescent="0.25">
      <c r="B25" s="17" t="s">
        <v>6</v>
      </c>
      <c r="D25" s="28" t="s">
        <v>29</v>
      </c>
      <c r="W25" s="91" t="s">
        <v>315</v>
      </c>
      <c r="X25" s="79">
        <f t="shared" si="0"/>
        <v>0</v>
      </c>
      <c r="Y25" s="90"/>
      <c r="Z25" s="90"/>
      <c r="AA25" s="85">
        <f t="shared" si="1"/>
        <v>78737.5</v>
      </c>
      <c r="AB25" s="85">
        <f t="shared" si="2"/>
        <v>78737.5</v>
      </c>
      <c r="AC25" s="80"/>
      <c r="AD25" s="90"/>
      <c r="AE25" s="89"/>
      <c r="AF25" s="90"/>
      <c r="AG25" s="86"/>
      <c r="AH25" s="85">
        <v>78737.5</v>
      </c>
      <c r="AI25" s="85">
        <f t="shared" si="3"/>
        <v>78737.5</v>
      </c>
      <c r="AJ25" s="80"/>
      <c r="AK25" s="89"/>
      <c r="AL25" s="90"/>
      <c r="AM25" s="86"/>
      <c r="AN25" s="85"/>
      <c r="AO25" s="85"/>
      <c r="AP25" s="80"/>
    </row>
    <row r="26" spans="1:42" x14ac:dyDescent="0.25">
      <c r="B26" s="19"/>
      <c r="W26" s="91" t="s">
        <v>314</v>
      </c>
      <c r="X26" s="79">
        <f t="shared" si="0"/>
        <v>605000</v>
      </c>
      <c r="Y26" s="90"/>
      <c r="Z26" s="90"/>
      <c r="AA26" s="85">
        <f t="shared" si="1"/>
        <v>78737.5</v>
      </c>
      <c r="AB26" s="85">
        <f t="shared" si="2"/>
        <v>683737.5</v>
      </c>
      <c r="AC26" s="80">
        <f>+AB26+AB25</f>
        <v>762475</v>
      </c>
      <c r="AD26" s="90"/>
      <c r="AE26" s="89">
        <v>605000</v>
      </c>
      <c r="AF26" s="90"/>
      <c r="AG26" s="86"/>
      <c r="AH26" s="85">
        <v>78737.5</v>
      </c>
      <c r="AI26" s="85">
        <f t="shared" si="3"/>
        <v>683737.5</v>
      </c>
      <c r="AJ26" s="80">
        <f>+AI26+AI25</f>
        <v>762475</v>
      </c>
      <c r="AK26" s="89"/>
      <c r="AL26" s="90"/>
      <c r="AM26" s="86"/>
      <c r="AN26" s="85"/>
      <c r="AO26" s="85"/>
      <c r="AP26" s="80"/>
    </row>
    <row r="27" spans="1:42" x14ac:dyDescent="0.25">
      <c r="B27" s="19">
        <v>2012</v>
      </c>
      <c r="D27" s="210" t="s">
        <v>80</v>
      </c>
      <c r="E27" s="210"/>
      <c r="F27" s="210"/>
      <c r="G27" s="210"/>
      <c r="H27" s="210"/>
      <c r="I27" s="210"/>
      <c r="J27" s="210"/>
      <c r="K27" s="210"/>
      <c r="L27" s="210"/>
      <c r="M27" s="210"/>
      <c r="N27" s="210"/>
      <c r="O27" s="210"/>
      <c r="P27" s="210"/>
      <c r="Q27" s="210"/>
      <c r="R27" s="210"/>
      <c r="S27" s="210"/>
      <c r="W27" s="91" t="s">
        <v>313</v>
      </c>
      <c r="X27" s="79">
        <f t="shared" si="0"/>
        <v>0</v>
      </c>
      <c r="Y27" s="90"/>
      <c r="Z27" s="90"/>
      <c r="AA27" s="85">
        <f t="shared" si="1"/>
        <v>71175</v>
      </c>
      <c r="AB27" s="85">
        <f t="shared" si="2"/>
        <v>71175</v>
      </c>
      <c r="AC27" s="80"/>
      <c r="AD27" s="90"/>
      <c r="AE27" s="89"/>
      <c r="AF27" s="90"/>
      <c r="AG27" s="86"/>
      <c r="AH27" s="85">
        <v>71175</v>
      </c>
      <c r="AI27" s="85">
        <f t="shared" si="3"/>
        <v>71175</v>
      </c>
      <c r="AJ27" s="80"/>
      <c r="AK27" s="89"/>
      <c r="AL27" s="90"/>
      <c r="AM27" s="86"/>
      <c r="AN27" s="85"/>
      <c r="AO27" s="85"/>
      <c r="AP27" s="80"/>
    </row>
    <row r="28" spans="1:42" x14ac:dyDescent="0.25">
      <c r="B28" s="51">
        <v>2016</v>
      </c>
      <c r="D28" s="207" t="s">
        <v>465</v>
      </c>
      <c r="E28" s="207"/>
      <c r="F28" s="207"/>
      <c r="G28" s="207"/>
      <c r="H28" s="207"/>
      <c r="I28" s="207"/>
      <c r="J28" s="207"/>
      <c r="K28" s="207"/>
      <c r="L28" s="207"/>
      <c r="M28" s="207"/>
      <c r="N28" s="207"/>
      <c r="O28" s="207"/>
      <c r="P28" s="207"/>
      <c r="Q28" s="207"/>
      <c r="R28" s="207"/>
      <c r="S28" s="207"/>
      <c r="W28" s="91" t="s">
        <v>312</v>
      </c>
      <c r="X28" s="79">
        <f t="shared" si="0"/>
        <v>620000</v>
      </c>
      <c r="Y28" s="90"/>
      <c r="Z28" s="90"/>
      <c r="AA28" s="85">
        <f t="shared" si="1"/>
        <v>71175</v>
      </c>
      <c r="AB28" s="85">
        <f t="shared" si="2"/>
        <v>691175</v>
      </c>
      <c r="AC28" s="80">
        <f>+AB28+AB27</f>
        <v>762350</v>
      </c>
      <c r="AD28" s="90"/>
      <c r="AE28" s="89">
        <v>620000</v>
      </c>
      <c r="AF28" s="90"/>
      <c r="AG28" s="86"/>
      <c r="AH28" s="85">
        <v>71175</v>
      </c>
      <c r="AI28" s="85">
        <f t="shared" si="3"/>
        <v>691175</v>
      </c>
      <c r="AJ28" s="80">
        <f>+AI28+AI27</f>
        <v>762350</v>
      </c>
      <c r="AK28" s="89"/>
      <c r="AL28" s="90"/>
      <c r="AM28" s="86"/>
      <c r="AN28" s="85"/>
      <c r="AO28" s="85"/>
      <c r="AP28" s="80"/>
    </row>
    <row r="29" spans="1:42" x14ac:dyDescent="0.25">
      <c r="D29" s="207"/>
      <c r="E29" s="207"/>
      <c r="F29" s="207"/>
      <c r="G29" s="207"/>
      <c r="H29" s="207"/>
      <c r="I29" s="207"/>
      <c r="J29" s="207"/>
      <c r="K29" s="207"/>
      <c r="L29" s="207"/>
      <c r="M29" s="207"/>
      <c r="N29" s="207"/>
      <c r="O29" s="207"/>
      <c r="P29" s="207"/>
      <c r="Q29" s="207"/>
      <c r="R29" s="207"/>
      <c r="S29" s="207"/>
      <c r="W29" s="91" t="s">
        <v>311</v>
      </c>
      <c r="X29" s="79">
        <f t="shared" si="0"/>
        <v>0</v>
      </c>
      <c r="Y29" s="90"/>
      <c r="Z29" s="90"/>
      <c r="AA29" s="85">
        <f t="shared" si="1"/>
        <v>61875</v>
      </c>
      <c r="AB29" s="85">
        <f t="shared" si="2"/>
        <v>61875</v>
      </c>
      <c r="AC29" s="80"/>
      <c r="AD29" s="90"/>
      <c r="AE29" s="89"/>
      <c r="AF29" s="90"/>
      <c r="AG29" s="86"/>
      <c r="AH29" s="85">
        <v>61875</v>
      </c>
      <c r="AI29" s="85">
        <f t="shared" si="3"/>
        <v>61875</v>
      </c>
      <c r="AJ29" s="80"/>
      <c r="AK29" s="89"/>
      <c r="AL29" s="90"/>
      <c r="AM29" s="86"/>
      <c r="AN29" s="85"/>
      <c r="AO29" s="85"/>
      <c r="AP29" s="80"/>
    </row>
    <row r="30" spans="1:42" x14ac:dyDescent="0.25">
      <c r="W30" s="91" t="s">
        <v>310</v>
      </c>
      <c r="X30" s="79">
        <f t="shared" si="0"/>
        <v>640000</v>
      </c>
      <c r="Y30" s="90"/>
      <c r="Z30" s="90"/>
      <c r="AA30" s="85">
        <f t="shared" si="1"/>
        <v>61875</v>
      </c>
      <c r="AB30" s="85">
        <f t="shared" si="2"/>
        <v>701875</v>
      </c>
      <c r="AC30" s="80">
        <f>+AB30+AB29</f>
        <v>763750</v>
      </c>
      <c r="AD30" s="90"/>
      <c r="AE30" s="89">
        <v>640000</v>
      </c>
      <c r="AF30" s="90"/>
      <c r="AG30" s="86"/>
      <c r="AH30" s="85">
        <v>61875</v>
      </c>
      <c r="AI30" s="85">
        <f t="shared" si="3"/>
        <v>701875</v>
      </c>
      <c r="AJ30" s="80">
        <f>+AI30+AI29</f>
        <v>763750</v>
      </c>
      <c r="AK30" s="89"/>
      <c r="AL30" s="90"/>
      <c r="AM30" s="86"/>
      <c r="AN30" s="85"/>
      <c r="AO30" s="85"/>
      <c r="AP30" s="80"/>
    </row>
    <row r="31" spans="1:42" ht="15.75" x14ac:dyDescent="0.25">
      <c r="A31" s="13" t="s">
        <v>30</v>
      </c>
      <c r="B31" s="13" t="s">
        <v>38</v>
      </c>
      <c r="C31" s="14"/>
      <c r="D31" s="35"/>
      <c r="E31" s="14"/>
      <c r="F31" s="14"/>
      <c r="W31" s="91" t="s">
        <v>309</v>
      </c>
      <c r="X31" s="79">
        <f t="shared" si="0"/>
        <v>0</v>
      </c>
      <c r="Y31" s="90"/>
      <c r="Z31" s="90"/>
      <c r="AA31" s="85">
        <f t="shared" si="1"/>
        <v>52275</v>
      </c>
      <c r="AB31" s="85">
        <f t="shared" si="2"/>
        <v>52275</v>
      </c>
      <c r="AC31" s="80"/>
      <c r="AD31" s="90"/>
      <c r="AE31" s="89"/>
      <c r="AF31" s="90"/>
      <c r="AG31" s="86"/>
      <c r="AH31" s="85">
        <v>52275</v>
      </c>
      <c r="AI31" s="85">
        <f t="shared" si="3"/>
        <v>52275</v>
      </c>
      <c r="AJ31" s="80"/>
      <c r="AK31" s="89"/>
      <c r="AL31" s="90"/>
      <c r="AM31" s="86"/>
      <c r="AN31" s="85"/>
      <c r="AO31" s="85"/>
      <c r="AP31" s="80"/>
    </row>
    <row r="32" spans="1:42" x14ac:dyDescent="0.25">
      <c r="W32" s="91" t="s">
        <v>308</v>
      </c>
      <c r="X32" s="79">
        <f t="shared" si="0"/>
        <v>655000</v>
      </c>
      <c r="Y32" s="90"/>
      <c r="Z32" s="90"/>
      <c r="AA32" s="85">
        <f t="shared" si="1"/>
        <v>52275</v>
      </c>
      <c r="AB32" s="85">
        <f t="shared" si="2"/>
        <v>707275</v>
      </c>
      <c r="AC32" s="80">
        <f>+AB32+AB31</f>
        <v>759550</v>
      </c>
      <c r="AD32" s="90"/>
      <c r="AE32" s="89">
        <v>655000</v>
      </c>
      <c r="AF32" s="90"/>
      <c r="AG32" s="86"/>
      <c r="AH32" s="85">
        <v>52275</v>
      </c>
      <c r="AI32" s="85">
        <f t="shared" si="3"/>
        <v>707275</v>
      </c>
      <c r="AJ32" s="80">
        <f>+AI32+AI31</f>
        <v>759550</v>
      </c>
      <c r="AK32" s="89"/>
      <c r="AL32" s="90"/>
      <c r="AM32" s="86"/>
      <c r="AN32" s="85"/>
      <c r="AO32" s="85"/>
      <c r="AP32" s="80"/>
    </row>
    <row r="33" spans="2:42" x14ac:dyDescent="0.25">
      <c r="B33" s="194" t="s">
        <v>16</v>
      </c>
      <c r="C33" s="194"/>
      <c r="D33" s="194"/>
      <c r="W33" s="91" t="s">
        <v>307</v>
      </c>
      <c r="X33" s="79">
        <f t="shared" si="0"/>
        <v>0</v>
      </c>
      <c r="Y33" s="90"/>
      <c r="Z33" s="90"/>
      <c r="AA33" s="85">
        <f t="shared" si="1"/>
        <v>42450</v>
      </c>
      <c r="AB33" s="85">
        <f t="shared" si="2"/>
        <v>42450</v>
      </c>
      <c r="AC33" s="80"/>
      <c r="AD33" s="90"/>
      <c r="AE33" s="89"/>
      <c r="AF33" s="90"/>
      <c r="AG33" s="86"/>
      <c r="AH33" s="85">
        <v>42450</v>
      </c>
      <c r="AI33" s="85">
        <f t="shared" si="3"/>
        <v>42450</v>
      </c>
      <c r="AJ33" s="80"/>
      <c r="AK33" s="89"/>
      <c r="AL33" s="90"/>
      <c r="AM33" s="86"/>
      <c r="AN33" s="85"/>
      <c r="AO33" s="85"/>
      <c r="AP33" s="80"/>
    </row>
    <row r="34" spans="2:42" x14ac:dyDescent="0.25">
      <c r="W34" s="91" t="s">
        <v>306</v>
      </c>
      <c r="X34" s="79">
        <f t="shared" si="0"/>
        <v>675000</v>
      </c>
      <c r="Y34" s="90"/>
      <c r="Z34" s="90"/>
      <c r="AA34" s="85">
        <f t="shared" si="1"/>
        <v>42450</v>
      </c>
      <c r="AB34" s="85">
        <f t="shared" si="2"/>
        <v>717450</v>
      </c>
      <c r="AC34" s="80">
        <f>+AB34+AB33</f>
        <v>759900</v>
      </c>
      <c r="AD34" s="90"/>
      <c r="AE34" s="89">
        <v>675000</v>
      </c>
      <c r="AF34" s="90"/>
      <c r="AG34" s="86"/>
      <c r="AH34" s="85">
        <v>42450</v>
      </c>
      <c r="AI34" s="85">
        <f t="shared" si="3"/>
        <v>717450</v>
      </c>
      <c r="AJ34" s="80">
        <f>+AI34+AI33</f>
        <v>759900</v>
      </c>
      <c r="AK34" s="89"/>
      <c r="AL34" s="90"/>
      <c r="AM34" s="86"/>
      <c r="AN34" s="85"/>
      <c r="AO34" s="85"/>
      <c r="AP34" s="80"/>
    </row>
    <row r="35" spans="2:42" x14ac:dyDescent="0.25">
      <c r="B35" s="10" t="s">
        <v>53</v>
      </c>
      <c r="W35" s="91" t="s">
        <v>305</v>
      </c>
      <c r="X35" s="79">
        <f t="shared" si="0"/>
        <v>0</v>
      </c>
      <c r="Y35" s="90"/>
      <c r="Z35" s="90"/>
      <c r="AA35" s="85">
        <f t="shared" si="1"/>
        <v>32325</v>
      </c>
      <c r="AB35" s="85">
        <f t="shared" si="2"/>
        <v>32325</v>
      </c>
      <c r="AC35" s="80"/>
      <c r="AD35" s="90"/>
      <c r="AE35" s="89"/>
      <c r="AF35" s="90"/>
      <c r="AG35" s="86"/>
      <c r="AH35" s="85">
        <v>32325</v>
      </c>
      <c r="AI35" s="85">
        <f t="shared" si="3"/>
        <v>32325</v>
      </c>
      <c r="AJ35" s="80"/>
      <c r="AK35" s="89"/>
      <c r="AL35" s="90"/>
      <c r="AM35" s="86"/>
      <c r="AN35" s="85"/>
      <c r="AO35" s="85"/>
      <c r="AP35" s="80"/>
    </row>
    <row r="36" spans="2:42" x14ac:dyDescent="0.25">
      <c r="B36" s="10" t="s">
        <v>27</v>
      </c>
      <c r="W36" s="91" t="s">
        <v>304</v>
      </c>
      <c r="X36" s="79">
        <f t="shared" si="0"/>
        <v>695000</v>
      </c>
      <c r="Y36" s="90"/>
      <c r="Z36" s="90"/>
      <c r="AA36" s="85">
        <f t="shared" si="1"/>
        <v>32325</v>
      </c>
      <c r="AB36" s="85">
        <f t="shared" si="2"/>
        <v>727325</v>
      </c>
      <c r="AC36" s="80">
        <f>+AB36+AB35</f>
        <v>759650</v>
      </c>
      <c r="AD36" s="90"/>
      <c r="AE36" s="89">
        <v>695000</v>
      </c>
      <c r="AF36" s="90"/>
      <c r="AG36" s="86"/>
      <c r="AH36" s="85">
        <v>32325</v>
      </c>
      <c r="AI36" s="85">
        <f t="shared" si="3"/>
        <v>727325</v>
      </c>
      <c r="AJ36" s="80">
        <f>+AI36+AI35</f>
        <v>759650</v>
      </c>
      <c r="AK36" s="89"/>
      <c r="AL36" s="90"/>
      <c r="AM36" s="86"/>
      <c r="AN36" s="85"/>
      <c r="AO36" s="85"/>
      <c r="AP36" s="80"/>
    </row>
    <row r="37" spans="2:42" x14ac:dyDescent="0.25">
      <c r="W37" s="91" t="s">
        <v>303</v>
      </c>
      <c r="X37" s="79">
        <f t="shared" si="0"/>
        <v>0</v>
      </c>
      <c r="Y37" s="90"/>
      <c r="Z37" s="90"/>
      <c r="AA37" s="85">
        <f t="shared" si="1"/>
        <v>21900</v>
      </c>
      <c r="AB37" s="85">
        <f t="shared" si="2"/>
        <v>21900</v>
      </c>
      <c r="AC37" s="80"/>
      <c r="AD37" s="90"/>
      <c r="AE37" s="89"/>
      <c r="AF37" s="90"/>
      <c r="AG37" s="86"/>
      <c r="AH37" s="85">
        <v>21900</v>
      </c>
      <c r="AI37" s="85">
        <f t="shared" si="3"/>
        <v>21900</v>
      </c>
      <c r="AJ37" s="80"/>
      <c r="AK37" s="89"/>
      <c r="AL37" s="90"/>
      <c r="AM37" s="86"/>
      <c r="AN37" s="85"/>
      <c r="AO37" s="85"/>
      <c r="AP37" s="80"/>
    </row>
    <row r="38" spans="2:42" x14ac:dyDescent="0.25">
      <c r="W38" s="91" t="s">
        <v>302</v>
      </c>
      <c r="X38" s="79">
        <f t="shared" si="0"/>
        <v>720000</v>
      </c>
      <c r="Y38" s="90"/>
      <c r="Z38" s="90"/>
      <c r="AA38" s="85">
        <f t="shared" si="1"/>
        <v>21900</v>
      </c>
      <c r="AB38" s="85">
        <f t="shared" si="2"/>
        <v>741900</v>
      </c>
      <c r="AC38" s="80">
        <f>+AB38+AB37</f>
        <v>763800</v>
      </c>
      <c r="AD38" s="90"/>
      <c r="AE38" s="89">
        <v>720000</v>
      </c>
      <c r="AF38" s="90"/>
      <c r="AG38" s="86"/>
      <c r="AH38" s="85">
        <v>21900</v>
      </c>
      <c r="AI38" s="85">
        <f t="shared" si="3"/>
        <v>741900</v>
      </c>
      <c r="AJ38" s="80">
        <f>+AI38+AI37</f>
        <v>763800</v>
      </c>
      <c r="AK38" s="89"/>
      <c r="AL38" s="90"/>
      <c r="AM38" s="86"/>
      <c r="AN38" s="85"/>
      <c r="AO38" s="85"/>
      <c r="AP38" s="80"/>
    </row>
    <row r="39" spans="2:42" x14ac:dyDescent="0.25">
      <c r="W39" s="91" t="s">
        <v>301</v>
      </c>
      <c r="X39" s="79">
        <f t="shared" si="0"/>
        <v>0</v>
      </c>
      <c r="Y39" s="90"/>
      <c r="Z39" s="90"/>
      <c r="AA39" s="85">
        <f t="shared" si="1"/>
        <v>11100</v>
      </c>
      <c r="AB39" s="85">
        <f t="shared" si="2"/>
        <v>11100</v>
      </c>
      <c r="AC39" s="80"/>
      <c r="AD39" s="90"/>
      <c r="AE39" s="89"/>
      <c r="AF39" s="90"/>
      <c r="AG39" s="86"/>
      <c r="AH39" s="85">
        <v>11100</v>
      </c>
      <c r="AI39" s="85">
        <f t="shared" si="3"/>
        <v>11100</v>
      </c>
      <c r="AJ39" s="80"/>
      <c r="AK39" s="89"/>
      <c r="AL39" s="90"/>
      <c r="AM39" s="86"/>
      <c r="AN39" s="85"/>
      <c r="AO39" s="85"/>
      <c r="AP39" s="80"/>
    </row>
    <row r="40" spans="2:42" x14ac:dyDescent="0.25">
      <c r="W40" s="91" t="s">
        <v>300</v>
      </c>
      <c r="X40" s="79">
        <f t="shared" si="0"/>
        <v>740000</v>
      </c>
      <c r="Y40" s="90"/>
      <c r="Z40" s="90"/>
      <c r="AA40" s="85">
        <f t="shared" si="1"/>
        <v>11100</v>
      </c>
      <c r="AB40" s="85">
        <f t="shared" si="2"/>
        <v>751100</v>
      </c>
      <c r="AC40" s="80">
        <f>+AB40+AB39</f>
        <v>762200</v>
      </c>
      <c r="AD40" s="90"/>
      <c r="AE40" s="89">
        <v>740000</v>
      </c>
      <c r="AF40" s="90"/>
      <c r="AG40" s="86"/>
      <c r="AH40" s="85">
        <v>11100</v>
      </c>
      <c r="AI40" s="85">
        <f t="shared" si="3"/>
        <v>751100</v>
      </c>
      <c r="AJ40" s="80">
        <f>+AI40+AI39</f>
        <v>762200</v>
      </c>
      <c r="AK40" s="89"/>
      <c r="AL40" s="90"/>
      <c r="AM40" s="86"/>
      <c r="AN40" s="85"/>
      <c r="AO40" s="85"/>
      <c r="AP40" s="80"/>
    </row>
    <row r="41" spans="2:42" x14ac:dyDescent="0.25">
      <c r="W41" s="91" t="s">
        <v>299</v>
      </c>
      <c r="X41"/>
      <c r="Y41"/>
      <c r="Z41"/>
      <c r="AA41"/>
      <c r="AB41"/>
      <c r="AC41"/>
      <c r="AD41"/>
      <c r="AE41"/>
      <c r="AF41"/>
      <c r="AG41"/>
      <c r="AH41"/>
      <c r="AI41"/>
      <c r="AJ41"/>
      <c r="AK41"/>
      <c r="AL41"/>
      <c r="AM41"/>
      <c r="AN41"/>
      <c r="AO41"/>
      <c r="AP41"/>
    </row>
    <row r="42" spans="2:42" x14ac:dyDescent="0.25">
      <c r="W42" s="91" t="s">
        <v>298</v>
      </c>
      <c r="X42"/>
      <c r="Y42"/>
      <c r="Z42"/>
      <c r="AA42"/>
      <c r="AB42"/>
      <c r="AC42"/>
      <c r="AD42"/>
      <c r="AE42"/>
      <c r="AF42"/>
      <c r="AG42"/>
      <c r="AH42"/>
      <c r="AI42"/>
      <c r="AJ42"/>
      <c r="AK42"/>
      <c r="AL42"/>
      <c r="AM42"/>
      <c r="AN42"/>
      <c r="AO42"/>
      <c r="AP42"/>
    </row>
    <row r="43" spans="2:42" x14ac:dyDescent="0.25">
      <c r="W43" s="91" t="s">
        <v>297</v>
      </c>
      <c r="X43"/>
      <c r="Y43"/>
      <c r="Z43"/>
      <c r="AA43"/>
      <c r="AB43"/>
      <c r="AC43"/>
      <c r="AD43"/>
      <c r="AE43"/>
      <c r="AF43"/>
      <c r="AG43"/>
      <c r="AH43"/>
      <c r="AI43"/>
      <c r="AJ43"/>
      <c r="AK43"/>
      <c r="AL43"/>
      <c r="AM43"/>
      <c r="AN43"/>
      <c r="AO43"/>
      <c r="AP43"/>
    </row>
    <row r="44" spans="2:42" x14ac:dyDescent="0.25">
      <c r="W44" s="91" t="s">
        <v>296</v>
      </c>
      <c r="X44"/>
      <c r="Y44"/>
      <c r="Z44"/>
      <c r="AA44"/>
      <c r="AB44"/>
      <c r="AC44"/>
      <c r="AD44"/>
      <c r="AE44"/>
      <c r="AF44"/>
      <c r="AG44"/>
      <c r="AH44"/>
      <c r="AI44"/>
      <c r="AJ44"/>
      <c r="AK44"/>
      <c r="AL44"/>
      <c r="AM44"/>
      <c r="AN44"/>
      <c r="AO44"/>
      <c r="AP44"/>
    </row>
    <row r="45" spans="2:42" x14ac:dyDescent="0.25">
      <c r="W45" s="91" t="s">
        <v>295</v>
      </c>
      <c r="X45"/>
      <c r="Y45"/>
      <c r="Z45"/>
      <c r="AA45"/>
      <c r="AB45"/>
      <c r="AC45"/>
      <c r="AD45"/>
      <c r="AE45"/>
      <c r="AF45"/>
      <c r="AG45"/>
      <c r="AH45"/>
      <c r="AI45"/>
      <c r="AJ45"/>
      <c r="AK45"/>
      <c r="AL45"/>
      <c r="AM45"/>
      <c r="AN45"/>
      <c r="AO45"/>
      <c r="AP45"/>
    </row>
    <row r="46" spans="2:42" x14ac:dyDescent="0.25">
      <c r="W46" s="91" t="s">
        <v>294</v>
      </c>
      <c r="X46"/>
      <c r="Y46"/>
      <c r="Z46"/>
      <c r="AA46"/>
      <c r="AB46"/>
      <c r="AC46"/>
      <c r="AD46"/>
      <c r="AE46"/>
      <c r="AF46"/>
      <c r="AG46"/>
      <c r="AH46"/>
      <c r="AI46"/>
      <c r="AJ46"/>
      <c r="AK46"/>
      <c r="AL46"/>
      <c r="AM46"/>
      <c r="AN46"/>
      <c r="AO46"/>
      <c r="AP46"/>
    </row>
    <row r="47" spans="2:42" x14ac:dyDescent="0.25">
      <c r="W47" s="91" t="s">
        <v>293</v>
      </c>
      <c r="X47"/>
      <c r="Y47"/>
      <c r="Z47"/>
      <c r="AA47"/>
      <c r="AB47"/>
      <c r="AC47"/>
      <c r="AD47"/>
      <c r="AE47"/>
      <c r="AF47"/>
      <c r="AG47"/>
      <c r="AH47"/>
      <c r="AI47"/>
      <c r="AJ47"/>
      <c r="AK47"/>
      <c r="AL47"/>
      <c r="AM47"/>
      <c r="AN47"/>
      <c r="AO47"/>
      <c r="AP47"/>
    </row>
  </sheetData>
  <mergeCells count="10">
    <mergeCell ref="B33:D33"/>
    <mergeCell ref="D27:S27"/>
    <mergeCell ref="N6:T6"/>
    <mergeCell ref="D28:S29"/>
    <mergeCell ref="AK1:AP1"/>
    <mergeCell ref="AK2:AP2"/>
    <mergeCell ref="AE1:AJ1"/>
    <mergeCell ref="AE2:AJ2"/>
    <mergeCell ref="X1:AC1"/>
    <mergeCell ref="X2:AC2"/>
  </mergeCells>
  <pageMargins left="0.45" right="0.45" top="0.75" bottom="0.75" header="0.3" footer="0.3"/>
  <pageSetup scale="79" fitToHeight="0" orientation="landscape" r:id="rId1"/>
  <headerFooter>
    <oddFooter>&amp;L
&amp;C
     &amp;P</oddFooter>
  </headerFooter>
  <rowBreaks count="2" manualBreakCount="2">
    <brk id="22" max="17" man="1"/>
    <brk id="30"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K43"/>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6.140625" style="10" bestFit="1" customWidth="1"/>
    <col min="25" max="25" width="9.140625" style="10"/>
    <col min="26" max="26" width="16.85546875" style="10" bestFit="1" customWidth="1"/>
    <col min="27" max="29" width="16.140625" style="10" bestFit="1" customWidth="1"/>
    <col min="30" max="30" width="9.140625" style="10"/>
    <col min="31" max="31" width="16.140625" style="10" bestFit="1" customWidth="1"/>
    <col min="32" max="32" width="3.28515625" style="10" bestFit="1" customWidth="1"/>
    <col min="33" max="33" width="8.5703125" style="10" bestFit="1" customWidth="1"/>
    <col min="34" max="36" width="16.140625" style="10" bestFit="1" customWidth="1"/>
    <col min="37" max="16384" width="9.140625" style="10"/>
  </cols>
  <sheetData>
    <row r="1" spans="1:37" ht="19.5" thickBot="1" x14ac:dyDescent="0.35">
      <c r="A1" s="12" t="s">
        <v>0</v>
      </c>
      <c r="W1" s="114"/>
      <c r="X1" s="197" t="s">
        <v>366</v>
      </c>
      <c r="Y1" s="198"/>
      <c r="Z1" s="198"/>
      <c r="AA1" s="198"/>
      <c r="AB1" s="198"/>
      <c r="AC1" s="199"/>
      <c r="AD1" s="123"/>
      <c r="AE1" s="197" t="s">
        <v>366</v>
      </c>
      <c r="AF1" s="198"/>
      <c r="AG1" s="198"/>
      <c r="AH1" s="198"/>
      <c r="AI1" s="198"/>
      <c r="AJ1" s="199"/>
    </row>
    <row r="2" spans="1:37" ht="16.5" thickBot="1" x14ac:dyDescent="0.3">
      <c r="A2" s="13" t="s">
        <v>130</v>
      </c>
      <c r="W2" s="113"/>
      <c r="X2" s="200" t="s">
        <v>5</v>
      </c>
      <c r="Y2" s="201"/>
      <c r="Z2" s="201"/>
      <c r="AA2" s="201"/>
      <c r="AB2" s="201"/>
      <c r="AC2" s="202"/>
      <c r="AD2" s="107"/>
      <c r="AE2" s="200" t="s">
        <v>365</v>
      </c>
      <c r="AF2" s="201"/>
      <c r="AG2" s="201"/>
      <c r="AH2" s="201"/>
      <c r="AI2" s="201"/>
      <c r="AJ2" s="202"/>
    </row>
    <row r="3" spans="1:37" ht="16.5" thickBot="1" x14ac:dyDescent="0.3">
      <c r="A3" s="13" t="str">
        <f>Summary!A3</f>
        <v>As Of September 30, 2019</v>
      </c>
      <c r="W3" s="113"/>
      <c r="X3" s="109"/>
      <c r="Y3" s="107"/>
      <c r="Z3" s="107"/>
      <c r="AA3" s="107"/>
      <c r="AB3" s="107"/>
      <c r="AC3" s="106"/>
      <c r="AD3" s="107"/>
      <c r="AE3" s="109">
        <v>2015</v>
      </c>
      <c r="AF3" s="107"/>
      <c r="AG3" s="107"/>
      <c r="AH3" s="109">
        <v>2015</v>
      </c>
      <c r="AI3" s="107"/>
      <c r="AJ3" s="106"/>
    </row>
    <row r="4" spans="1:37" ht="16.5" thickBot="1" x14ac:dyDescent="0.3">
      <c r="A4" s="13"/>
      <c r="W4" s="112" t="s">
        <v>255</v>
      </c>
      <c r="X4" s="109" t="s">
        <v>3</v>
      </c>
      <c r="Y4" s="107"/>
      <c r="Z4" s="107"/>
      <c r="AA4" s="108" t="s">
        <v>4</v>
      </c>
      <c r="AB4" s="107" t="s">
        <v>5</v>
      </c>
      <c r="AC4" s="106" t="s">
        <v>249</v>
      </c>
      <c r="AD4" s="107"/>
      <c r="AE4" s="109" t="s">
        <v>3</v>
      </c>
      <c r="AF4" s="107"/>
      <c r="AG4" s="108" t="s">
        <v>250</v>
      </c>
      <c r="AH4" s="108" t="s">
        <v>4</v>
      </c>
      <c r="AI4" s="107" t="s">
        <v>5</v>
      </c>
      <c r="AJ4" s="106" t="s">
        <v>249</v>
      </c>
    </row>
    <row r="5" spans="1:37" ht="15.75" thickBot="1" x14ac:dyDescent="0.3">
      <c r="W5"/>
      <c r="X5" s="101">
        <f>SUM(X7:X45)</f>
        <v>55690000</v>
      </c>
      <c r="Y5" s="105"/>
      <c r="Z5" s="104"/>
      <c r="AA5" s="101">
        <f>SUM(AA7:AA45)</f>
        <v>20378737.5</v>
      </c>
      <c r="AB5" s="101">
        <f>SUM(AB7:AB45)</f>
        <v>76068737.5</v>
      </c>
      <c r="AC5" s="103">
        <f>SUM(AC7:AC45)</f>
        <v>76068737.5</v>
      </c>
      <c r="AD5" s="105"/>
      <c r="AE5" s="101">
        <f>SUM(AE7:AE45)</f>
        <v>55690000</v>
      </c>
      <c r="AF5" s="105"/>
      <c r="AG5" s="104"/>
      <c r="AH5" s="101">
        <f>SUM(AH7:AH45)</f>
        <v>20378737.5</v>
      </c>
      <c r="AI5" s="101">
        <f>SUM(AI7:AI45)</f>
        <v>76068737.5</v>
      </c>
      <c r="AJ5" s="103">
        <f>SUM(AJ7:AJ45)</f>
        <v>76068737.5</v>
      </c>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row>
    <row r="7" spans="1:37" s="15" customFormat="1" x14ac:dyDescent="0.25">
      <c r="F7" s="16" t="s">
        <v>5</v>
      </c>
      <c r="G7" s="16"/>
      <c r="H7" s="16" t="s">
        <v>11</v>
      </c>
      <c r="I7" s="16"/>
      <c r="J7" s="16" t="s">
        <v>12</v>
      </c>
      <c r="L7" s="16" t="s">
        <v>31</v>
      </c>
      <c r="M7" s="16"/>
      <c r="N7" s="53" t="s">
        <v>125</v>
      </c>
      <c r="W7" s="91" t="s">
        <v>333</v>
      </c>
      <c r="X7" s="79">
        <f t="shared" ref="X7:X38" si="0">SUMIF($AD$4:$AJ$4,$X$4,AD7:AJ7)</f>
        <v>0</v>
      </c>
      <c r="Y7" s="90"/>
      <c r="Z7" s="90"/>
      <c r="AA7" s="85">
        <f t="shared" ref="AA7:AA38" si="1">SUMIF($AD$4:$AJ$4,$AA$4,AD7:AJ7)</f>
        <v>1101168.75</v>
      </c>
      <c r="AB7" s="85">
        <f>+AI7</f>
        <v>1101168.75</v>
      </c>
      <c r="AC7" s="80"/>
      <c r="AD7" s="90"/>
      <c r="AE7" s="126">
        <v>0</v>
      </c>
      <c r="AF7" s="87"/>
      <c r="AG7" s="86"/>
      <c r="AH7" s="85">
        <v>1101168.75</v>
      </c>
      <c r="AI7" s="85">
        <f t="shared" ref="AI7:AI38" si="2">+AE7+AH7</f>
        <v>1101168.75</v>
      </c>
      <c r="AJ7" s="80"/>
      <c r="AK7" s="10"/>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2470000</v>
      </c>
      <c r="Y8" s="90"/>
      <c r="Z8" s="90"/>
      <c r="AA8" s="85">
        <f t="shared" si="1"/>
        <v>1101168.75</v>
      </c>
      <c r="AB8" s="85">
        <f t="shared" ref="AB8:AB38" si="3">+AI8</f>
        <v>3571168.75</v>
      </c>
      <c r="AC8" s="80">
        <f>+AB8+AB7</f>
        <v>4672337.5</v>
      </c>
      <c r="AD8" s="90"/>
      <c r="AE8" s="126">
        <v>2470000</v>
      </c>
      <c r="AF8" s="87"/>
      <c r="AG8" s="86">
        <v>0.02</v>
      </c>
      <c r="AH8" s="85">
        <v>1101168.75</v>
      </c>
      <c r="AI8" s="85">
        <f t="shared" si="2"/>
        <v>3571168.75</v>
      </c>
      <c r="AJ8" s="80">
        <f>+AI8+AI7</f>
        <v>4672337.5</v>
      </c>
      <c r="AK8" s="10"/>
    </row>
    <row r="9" spans="1:37" x14ac:dyDescent="0.25">
      <c r="B9" s="19"/>
      <c r="C9" s="19"/>
      <c r="D9" s="19"/>
      <c r="E9" s="19"/>
      <c r="P9" s="20"/>
      <c r="Q9" s="20"/>
      <c r="R9" s="20"/>
      <c r="S9" s="20"/>
      <c r="T9" s="20"/>
      <c r="W9" s="91" t="s">
        <v>331</v>
      </c>
      <c r="X9" s="79">
        <f t="shared" si="0"/>
        <v>0</v>
      </c>
      <c r="Y9" s="90"/>
      <c r="Z9" s="90"/>
      <c r="AA9" s="85">
        <f t="shared" si="1"/>
        <v>1076468.75</v>
      </c>
      <c r="AB9" s="85">
        <f t="shared" si="3"/>
        <v>1076468.75</v>
      </c>
      <c r="AC9" s="80"/>
      <c r="AD9" s="90"/>
      <c r="AE9" s="126">
        <v>0</v>
      </c>
      <c r="AF9" s="87"/>
      <c r="AG9" s="86"/>
      <c r="AH9" s="85">
        <v>1076468.75</v>
      </c>
      <c r="AI9" s="85">
        <f t="shared" si="2"/>
        <v>1076468.75</v>
      </c>
      <c r="AJ9" s="80"/>
    </row>
    <row r="10" spans="1:37" x14ac:dyDescent="0.25">
      <c r="A10" s="62">
        <v>309215</v>
      </c>
      <c r="B10" s="38">
        <v>2015</v>
      </c>
      <c r="C10" s="38"/>
      <c r="D10" s="39">
        <v>42262</v>
      </c>
      <c r="E10" s="38"/>
      <c r="F10" s="2">
        <v>65783867.100000001</v>
      </c>
      <c r="G10" s="1"/>
      <c r="H10" s="2">
        <f t="shared" ref="H10" si="4">+F10-J10</f>
        <v>63683746.450000003</v>
      </c>
      <c r="I10" s="1"/>
      <c r="J10" s="2">
        <f>IFERROR(VLOOKUP(A10,DC!A:C,3,FALSE),0)</f>
        <v>2100120.6499999994</v>
      </c>
      <c r="L10" s="24">
        <v>49461</v>
      </c>
      <c r="M10" s="24"/>
      <c r="N10" s="2">
        <v>65845000</v>
      </c>
      <c r="P10" s="2">
        <f>SUMIFS($5:$5,$3:$3,B10,$4:$4,$P$8)</f>
        <v>55690000</v>
      </c>
      <c r="Q10" s="1"/>
      <c r="R10" s="2">
        <f>SUMIFS($5:$5,$3:$3,B10,$4:$4,$R$8)</f>
        <v>20378737.5</v>
      </c>
      <c r="S10" s="1"/>
      <c r="T10" s="2">
        <f>SUM(P10:R10)</f>
        <v>76068737.5</v>
      </c>
      <c r="W10" s="91" t="s">
        <v>330</v>
      </c>
      <c r="X10" s="79">
        <f t="shared" si="0"/>
        <v>2570000</v>
      </c>
      <c r="Y10" s="90"/>
      <c r="Z10" s="90"/>
      <c r="AA10" s="85">
        <f t="shared" si="1"/>
        <v>1076468.75</v>
      </c>
      <c r="AB10" s="85">
        <f t="shared" si="3"/>
        <v>3646468.75</v>
      </c>
      <c r="AC10" s="80">
        <f>+AB10+AB9</f>
        <v>4722937.5</v>
      </c>
      <c r="AD10" s="90"/>
      <c r="AE10" s="126">
        <v>2570000</v>
      </c>
      <c r="AF10" s="87"/>
      <c r="AG10" s="86">
        <v>0.05</v>
      </c>
      <c r="AH10" s="85">
        <v>1076468.75</v>
      </c>
      <c r="AI10" s="85">
        <f t="shared" si="2"/>
        <v>3646468.75</v>
      </c>
      <c r="AJ10" s="80">
        <f>+AI10+AI9</f>
        <v>4722937.5</v>
      </c>
    </row>
    <row r="11" spans="1:37" x14ac:dyDescent="0.25">
      <c r="B11" s="19"/>
      <c r="C11" s="19"/>
      <c r="D11" s="24"/>
      <c r="E11" s="19"/>
      <c r="F11" s="1"/>
      <c r="G11" s="1"/>
      <c r="H11" s="1"/>
      <c r="I11" s="1"/>
      <c r="J11" s="1"/>
      <c r="L11" s="19"/>
      <c r="M11" s="51"/>
      <c r="N11" s="3"/>
      <c r="P11" s="3"/>
      <c r="Q11" s="1"/>
      <c r="R11" s="3"/>
      <c r="S11" s="1"/>
      <c r="T11" s="3"/>
      <c r="W11" s="91" t="s">
        <v>329</v>
      </c>
      <c r="X11" s="79">
        <f t="shared" si="0"/>
        <v>0</v>
      </c>
      <c r="Y11" s="90"/>
      <c r="Z11" s="90"/>
      <c r="AA11" s="85">
        <f t="shared" si="1"/>
        <v>1012218.75</v>
      </c>
      <c r="AB11" s="85">
        <f t="shared" si="3"/>
        <v>1012218.75</v>
      </c>
      <c r="AC11" s="80"/>
      <c r="AD11" s="90"/>
      <c r="AE11" s="126">
        <v>0</v>
      </c>
      <c r="AF11" s="87"/>
      <c r="AG11" s="86"/>
      <c r="AH11" s="85">
        <v>1012218.75</v>
      </c>
      <c r="AI11" s="85">
        <f t="shared" si="2"/>
        <v>1012218.75</v>
      </c>
      <c r="AJ11" s="80"/>
    </row>
    <row r="12" spans="1:37" ht="15.75" thickBot="1" x14ac:dyDescent="0.3">
      <c r="B12" s="19" t="s">
        <v>5</v>
      </c>
      <c r="C12" s="19"/>
      <c r="D12" s="24"/>
      <c r="E12" s="19"/>
      <c r="F12" s="36">
        <f>SUM(F10:F10)</f>
        <v>65783867.100000001</v>
      </c>
      <c r="G12" s="1"/>
      <c r="H12" s="36">
        <f>SUM(H10:H10)</f>
        <v>63683746.450000003</v>
      </c>
      <c r="I12" s="1"/>
      <c r="J12" s="36">
        <f>SUM(J10:J10)</f>
        <v>2100120.6499999994</v>
      </c>
      <c r="N12" s="36">
        <f>SUM(N10:N10)</f>
        <v>65845000</v>
      </c>
      <c r="P12" s="36">
        <f>SUM(P10:P10)</f>
        <v>55690000</v>
      </c>
      <c r="Q12" s="1"/>
      <c r="R12" s="36">
        <f>SUM(R10:R10)</f>
        <v>20378737.5</v>
      </c>
      <c r="S12" s="1"/>
      <c r="T12" s="36">
        <f>SUM(T10:T10)</f>
        <v>76068737.5</v>
      </c>
      <c r="W12" s="91" t="s">
        <v>328</v>
      </c>
      <c r="X12" s="79">
        <f t="shared" si="0"/>
        <v>2670000</v>
      </c>
      <c r="Y12" s="90"/>
      <c r="Z12" s="90"/>
      <c r="AA12" s="85">
        <f t="shared" si="1"/>
        <v>1012218.75</v>
      </c>
      <c r="AB12" s="85">
        <f t="shared" si="3"/>
        <v>3682218.75</v>
      </c>
      <c r="AC12" s="80">
        <f>+AB12+AB11</f>
        <v>4694437.5</v>
      </c>
      <c r="AD12" s="90"/>
      <c r="AE12" s="126">
        <v>2670000</v>
      </c>
      <c r="AF12" s="87"/>
      <c r="AG12" s="86">
        <v>0.05</v>
      </c>
      <c r="AH12" s="85">
        <v>1012218.75</v>
      </c>
      <c r="AI12" s="85">
        <f t="shared" si="2"/>
        <v>3682218.75</v>
      </c>
      <c r="AJ12" s="80">
        <f>+AI12+AI11</f>
        <v>4694437.5</v>
      </c>
    </row>
    <row r="13" spans="1:37" ht="15.75" thickTop="1" x14ac:dyDescent="0.25">
      <c r="D13" s="26"/>
      <c r="Q13" s="1"/>
      <c r="S13" s="1"/>
      <c r="W13" s="91" t="s">
        <v>327</v>
      </c>
      <c r="X13" s="79">
        <f t="shared" si="0"/>
        <v>0</v>
      </c>
      <c r="Y13" s="90"/>
      <c r="Z13" s="90"/>
      <c r="AA13" s="85">
        <f t="shared" si="1"/>
        <v>945468.75</v>
      </c>
      <c r="AB13" s="85">
        <f t="shared" si="3"/>
        <v>945468.75</v>
      </c>
      <c r="AC13" s="80"/>
      <c r="AD13" s="90"/>
      <c r="AE13" s="126">
        <v>0</v>
      </c>
      <c r="AF13" s="87"/>
      <c r="AG13" s="86"/>
      <c r="AH13" s="85">
        <v>945468.75</v>
      </c>
      <c r="AI13" s="85">
        <f t="shared" si="2"/>
        <v>945468.75</v>
      </c>
      <c r="AJ13" s="80"/>
    </row>
    <row r="14" spans="1:37" x14ac:dyDescent="0.25">
      <c r="D14" s="26" t="s">
        <v>109</v>
      </c>
      <c r="Q14" s="1"/>
      <c r="S14" s="1"/>
      <c r="W14" s="91" t="s">
        <v>326</v>
      </c>
      <c r="X14" s="79">
        <f t="shared" si="0"/>
        <v>2780000</v>
      </c>
      <c r="Y14" s="90"/>
      <c r="Z14" s="90"/>
      <c r="AA14" s="85">
        <f t="shared" si="1"/>
        <v>945468.75</v>
      </c>
      <c r="AB14" s="85">
        <f t="shared" si="3"/>
        <v>3725468.75</v>
      </c>
      <c r="AC14" s="80">
        <f>+AB14+AB13</f>
        <v>4670937.5</v>
      </c>
      <c r="AD14" s="90"/>
      <c r="AE14" s="126">
        <v>2780000</v>
      </c>
      <c r="AF14" s="87"/>
      <c r="AG14" s="86">
        <v>0.05</v>
      </c>
      <c r="AH14" s="85">
        <v>945468.75</v>
      </c>
      <c r="AI14" s="85">
        <f t="shared" si="2"/>
        <v>3725468.75</v>
      </c>
      <c r="AJ14" s="80">
        <f>+AI14+AI13</f>
        <v>4670937.5</v>
      </c>
    </row>
    <row r="15" spans="1:37" x14ac:dyDescent="0.25">
      <c r="D15" s="26" t="s">
        <v>34</v>
      </c>
      <c r="F15" s="10" t="s">
        <v>47</v>
      </c>
      <c r="Q15" s="1"/>
      <c r="S15" s="1"/>
      <c r="W15" s="91" t="s">
        <v>325</v>
      </c>
      <c r="X15" s="79">
        <f t="shared" si="0"/>
        <v>0</v>
      </c>
      <c r="Y15" s="90"/>
      <c r="Z15" s="90"/>
      <c r="AA15" s="85">
        <f t="shared" si="1"/>
        <v>875968.75</v>
      </c>
      <c r="AB15" s="85">
        <f t="shared" si="3"/>
        <v>875968.75</v>
      </c>
      <c r="AC15" s="80"/>
      <c r="AD15" s="90"/>
      <c r="AE15" s="126">
        <v>0</v>
      </c>
      <c r="AF15" s="87"/>
      <c r="AG15" s="86"/>
      <c r="AH15" s="85">
        <v>875968.75</v>
      </c>
      <c r="AI15" s="85">
        <f t="shared" si="2"/>
        <v>875968.75</v>
      </c>
      <c r="AJ15" s="80"/>
    </row>
    <row r="16" spans="1:37" x14ac:dyDescent="0.25">
      <c r="D16" s="26" t="s">
        <v>35</v>
      </c>
      <c r="F16" s="10" t="s">
        <v>43</v>
      </c>
      <c r="Q16" s="1"/>
      <c r="S16" s="1"/>
      <c r="W16" s="91" t="s">
        <v>324</v>
      </c>
      <c r="X16" s="79">
        <f t="shared" si="0"/>
        <v>2890000</v>
      </c>
      <c r="Y16" s="90"/>
      <c r="Z16" s="90"/>
      <c r="AA16" s="85">
        <f t="shared" si="1"/>
        <v>875968.75</v>
      </c>
      <c r="AB16" s="85">
        <f t="shared" si="3"/>
        <v>3765968.75</v>
      </c>
      <c r="AC16" s="80">
        <f>+AB16+AB15</f>
        <v>4641937.5</v>
      </c>
      <c r="AD16" s="90"/>
      <c r="AE16" s="126">
        <v>2890000</v>
      </c>
      <c r="AF16" s="87"/>
      <c r="AG16" s="86">
        <v>0.05</v>
      </c>
      <c r="AH16" s="85">
        <v>875968.75</v>
      </c>
      <c r="AI16" s="85">
        <f t="shared" si="2"/>
        <v>3765968.75</v>
      </c>
      <c r="AJ16" s="80">
        <f>+AI16+AI15</f>
        <v>4641937.5</v>
      </c>
    </row>
    <row r="17" spans="1:36" x14ac:dyDescent="0.25">
      <c r="W17" s="91" t="s">
        <v>323</v>
      </c>
      <c r="X17" s="79">
        <f t="shared" si="0"/>
        <v>0</v>
      </c>
      <c r="Y17" s="90"/>
      <c r="Z17" s="90"/>
      <c r="AA17" s="85">
        <f t="shared" si="1"/>
        <v>803718.75</v>
      </c>
      <c r="AB17" s="85">
        <f t="shared" si="3"/>
        <v>803718.75</v>
      </c>
      <c r="AC17" s="80"/>
      <c r="AD17" s="90"/>
      <c r="AE17" s="126">
        <v>0</v>
      </c>
      <c r="AF17" s="87"/>
      <c r="AG17" s="86"/>
      <c r="AH17" s="85">
        <v>803718.75</v>
      </c>
      <c r="AI17" s="85">
        <f t="shared" si="2"/>
        <v>803718.75</v>
      </c>
      <c r="AJ17" s="80"/>
    </row>
    <row r="18" spans="1:36" x14ac:dyDescent="0.25">
      <c r="D18" s="26" t="s">
        <v>65</v>
      </c>
      <c r="W18" s="91" t="s">
        <v>322</v>
      </c>
      <c r="X18" s="79">
        <f t="shared" si="0"/>
        <v>3005000</v>
      </c>
      <c r="Y18" s="90"/>
      <c r="Z18" s="90"/>
      <c r="AA18" s="85">
        <f t="shared" si="1"/>
        <v>803718.75</v>
      </c>
      <c r="AB18" s="85">
        <f t="shared" si="3"/>
        <v>3808718.75</v>
      </c>
      <c r="AC18" s="80">
        <f>+AB18+AB17</f>
        <v>4612437.5</v>
      </c>
      <c r="AD18" s="90"/>
      <c r="AE18" s="126">
        <v>3005000</v>
      </c>
      <c r="AF18" s="87"/>
      <c r="AG18" s="86">
        <v>0.05</v>
      </c>
      <c r="AH18" s="85">
        <v>803718.75</v>
      </c>
      <c r="AI18" s="85">
        <f t="shared" si="2"/>
        <v>3808718.75</v>
      </c>
      <c r="AJ18" s="80">
        <f>+AI18+AI17</f>
        <v>4612437.5</v>
      </c>
    </row>
    <row r="19" spans="1:36" x14ac:dyDescent="0.25">
      <c r="W19" s="91" t="s">
        <v>321</v>
      </c>
      <c r="X19" s="79">
        <f t="shared" si="0"/>
        <v>0</v>
      </c>
      <c r="Y19" s="90"/>
      <c r="Z19" s="90"/>
      <c r="AA19" s="85">
        <f t="shared" si="1"/>
        <v>728593.75</v>
      </c>
      <c r="AB19" s="85">
        <f t="shared" si="3"/>
        <v>728593.75</v>
      </c>
      <c r="AC19" s="80"/>
      <c r="AD19" s="90"/>
      <c r="AE19" s="126">
        <v>0</v>
      </c>
      <c r="AF19" s="87"/>
      <c r="AG19" s="86"/>
      <c r="AH19" s="85">
        <v>728593.75</v>
      </c>
      <c r="AI19" s="85">
        <f t="shared" si="2"/>
        <v>728593.75</v>
      </c>
      <c r="AJ19" s="80"/>
    </row>
    <row r="20" spans="1:36" x14ac:dyDescent="0.25">
      <c r="W20" s="91" t="s">
        <v>320</v>
      </c>
      <c r="X20" s="79">
        <f t="shared" si="0"/>
        <v>3125000</v>
      </c>
      <c r="Y20" s="90"/>
      <c r="Z20" s="90"/>
      <c r="AA20" s="85">
        <f t="shared" si="1"/>
        <v>728593.75</v>
      </c>
      <c r="AB20" s="85">
        <f t="shared" si="3"/>
        <v>3853593.75</v>
      </c>
      <c r="AC20" s="80">
        <f>+AB20+AB19</f>
        <v>4582187.5</v>
      </c>
      <c r="AD20" s="90"/>
      <c r="AE20" s="88">
        <v>3125000</v>
      </c>
      <c r="AF20" s="87" t="s">
        <v>198</v>
      </c>
      <c r="AG20" s="86">
        <v>0.03</v>
      </c>
      <c r="AH20" s="85">
        <v>728593.75</v>
      </c>
      <c r="AI20" s="85">
        <f t="shared" si="2"/>
        <v>3853593.75</v>
      </c>
      <c r="AJ20" s="80">
        <f>+AI20+AI19</f>
        <v>4582187.5</v>
      </c>
    </row>
    <row r="21" spans="1:36" x14ac:dyDescent="0.25">
      <c r="W21" s="91" t="s">
        <v>319</v>
      </c>
      <c r="X21" s="79">
        <f t="shared" si="0"/>
        <v>0</v>
      </c>
      <c r="Y21" s="90"/>
      <c r="Z21" s="90"/>
      <c r="AA21" s="85">
        <f t="shared" si="1"/>
        <v>681718.75</v>
      </c>
      <c r="AB21" s="85">
        <f t="shared" si="3"/>
        <v>681718.75</v>
      </c>
      <c r="AC21" s="80"/>
      <c r="AD21" s="90"/>
      <c r="AE21" s="88">
        <v>0</v>
      </c>
      <c r="AF21" s="87"/>
      <c r="AG21" s="86"/>
      <c r="AH21" s="85">
        <v>681718.75</v>
      </c>
      <c r="AI21" s="85">
        <f t="shared" si="2"/>
        <v>681718.75</v>
      </c>
      <c r="AJ21" s="80"/>
    </row>
    <row r="22" spans="1:36" ht="15.75" x14ac:dyDescent="0.25">
      <c r="A22" s="13" t="s">
        <v>15</v>
      </c>
      <c r="B22" s="13" t="s">
        <v>37</v>
      </c>
      <c r="C22" s="14"/>
      <c r="D22" s="14"/>
      <c r="E22" s="14"/>
      <c r="F22" s="14"/>
      <c r="W22" s="91" t="s">
        <v>318</v>
      </c>
      <c r="X22" s="79">
        <f t="shared" si="0"/>
        <v>3280000</v>
      </c>
      <c r="Y22" s="90"/>
      <c r="Z22" s="90"/>
      <c r="AA22" s="85">
        <f t="shared" si="1"/>
        <v>681718.75</v>
      </c>
      <c r="AB22" s="85">
        <f t="shared" si="3"/>
        <v>3961718.75</v>
      </c>
      <c r="AC22" s="80">
        <f>+AB22+AB21</f>
        <v>4643437.5</v>
      </c>
      <c r="AD22" s="90"/>
      <c r="AE22" s="88">
        <v>3280000</v>
      </c>
      <c r="AF22" s="87" t="s">
        <v>198</v>
      </c>
      <c r="AG22" s="86">
        <v>0.03</v>
      </c>
      <c r="AH22" s="85">
        <v>681718.75</v>
      </c>
      <c r="AI22" s="85">
        <f t="shared" si="2"/>
        <v>3961718.75</v>
      </c>
      <c r="AJ22" s="80">
        <f>+AI22+AI21</f>
        <v>4643437.5</v>
      </c>
    </row>
    <row r="23" spans="1:36" x14ac:dyDescent="0.25">
      <c r="W23" s="91" t="s">
        <v>317</v>
      </c>
      <c r="X23" s="79">
        <f t="shared" si="0"/>
        <v>0</v>
      </c>
      <c r="Y23" s="90"/>
      <c r="Z23" s="90"/>
      <c r="AA23" s="85">
        <f t="shared" si="1"/>
        <v>632518.75</v>
      </c>
      <c r="AB23" s="85">
        <f t="shared" si="3"/>
        <v>632518.75</v>
      </c>
      <c r="AC23" s="80"/>
      <c r="AD23" s="90"/>
      <c r="AE23" s="88">
        <v>0</v>
      </c>
      <c r="AF23" s="87"/>
      <c r="AG23" s="86"/>
      <c r="AH23" s="85">
        <v>632518.75</v>
      </c>
      <c r="AI23" s="85">
        <f t="shared" si="2"/>
        <v>632518.75</v>
      </c>
      <c r="AJ23" s="80"/>
    </row>
    <row r="24" spans="1:36" x14ac:dyDescent="0.25">
      <c r="B24" s="17" t="s">
        <v>6</v>
      </c>
      <c r="D24" s="28" t="s">
        <v>29</v>
      </c>
      <c r="W24" s="91" t="s">
        <v>316</v>
      </c>
      <c r="X24" s="79">
        <f t="shared" si="0"/>
        <v>3445000</v>
      </c>
      <c r="Y24" s="90"/>
      <c r="Z24" s="90"/>
      <c r="AA24" s="85">
        <f t="shared" si="1"/>
        <v>632518.75</v>
      </c>
      <c r="AB24" s="85">
        <f t="shared" si="3"/>
        <v>4077518.75</v>
      </c>
      <c r="AC24" s="80">
        <f>+AB24+AB23</f>
        <v>4710037.5</v>
      </c>
      <c r="AD24" s="90"/>
      <c r="AE24" s="88">
        <v>3445000</v>
      </c>
      <c r="AF24" s="87" t="s">
        <v>198</v>
      </c>
      <c r="AG24" s="86">
        <v>0.05</v>
      </c>
      <c r="AH24" s="85">
        <v>632518.75</v>
      </c>
      <c r="AI24" s="85">
        <f t="shared" si="2"/>
        <v>4077518.75</v>
      </c>
      <c r="AJ24" s="80">
        <f>+AI24+AI23</f>
        <v>4710037.5</v>
      </c>
    </row>
    <row r="25" spans="1:36" x14ac:dyDescent="0.25">
      <c r="B25" s="19"/>
      <c r="W25" s="91" t="s">
        <v>315</v>
      </c>
      <c r="X25" s="79">
        <f t="shared" si="0"/>
        <v>0</v>
      </c>
      <c r="Y25" s="90"/>
      <c r="Z25" s="90"/>
      <c r="AA25" s="85">
        <f t="shared" si="1"/>
        <v>546393.75</v>
      </c>
      <c r="AB25" s="85">
        <f t="shared" si="3"/>
        <v>546393.75</v>
      </c>
      <c r="AC25" s="80"/>
      <c r="AD25" s="90"/>
      <c r="AE25" s="88">
        <v>0</v>
      </c>
      <c r="AF25" s="87"/>
      <c r="AG25" s="86"/>
      <c r="AH25" s="85">
        <v>546393.75</v>
      </c>
      <c r="AI25" s="85">
        <f t="shared" si="2"/>
        <v>546393.75</v>
      </c>
      <c r="AJ25" s="80"/>
    </row>
    <row r="26" spans="1:36" x14ac:dyDescent="0.25">
      <c r="B26" s="166">
        <v>2015</v>
      </c>
      <c r="D26" s="9" t="s">
        <v>117</v>
      </c>
      <c r="E26" s="9"/>
      <c r="F26" s="9"/>
      <c r="G26" s="9"/>
      <c r="H26" s="9"/>
      <c r="I26" s="9"/>
      <c r="J26" s="9"/>
      <c r="K26" s="9"/>
      <c r="L26" s="9"/>
      <c r="M26" s="9"/>
      <c r="N26" s="9"/>
      <c r="O26" s="9"/>
      <c r="P26" s="9"/>
      <c r="Q26" s="9"/>
      <c r="R26" s="9"/>
      <c r="S26" s="9"/>
      <c r="W26" s="91" t="s">
        <v>314</v>
      </c>
      <c r="X26" s="79">
        <f t="shared" si="0"/>
        <v>3615000</v>
      </c>
      <c r="Y26" s="90"/>
      <c r="Z26" s="90"/>
      <c r="AA26" s="85">
        <f t="shared" si="1"/>
        <v>546393.75</v>
      </c>
      <c r="AB26" s="85">
        <f t="shared" si="3"/>
        <v>4161393.75</v>
      </c>
      <c r="AC26" s="80">
        <f>+AB26+AB25</f>
        <v>4707787.5</v>
      </c>
      <c r="AD26" s="90"/>
      <c r="AE26" s="88">
        <v>3615000</v>
      </c>
      <c r="AF26" s="87" t="s">
        <v>198</v>
      </c>
      <c r="AG26" s="86">
        <v>0.03</v>
      </c>
      <c r="AH26" s="85">
        <v>546393.75</v>
      </c>
      <c r="AI26" s="85">
        <f t="shared" si="2"/>
        <v>4161393.75</v>
      </c>
      <c r="AJ26" s="80">
        <f>+AI26+AI25</f>
        <v>4707787.5</v>
      </c>
    </row>
    <row r="27" spans="1:36" x14ac:dyDescent="0.25">
      <c r="W27" s="91" t="s">
        <v>313</v>
      </c>
      <c r="X27" s="79">
        <f t="shared" si="0"/>
        <v>0</v>
      </c>
      <c r="Y27" s="90"/>
      <c r="Z27" s="90"/>
      <c r="AA27" s="85">
        <f t="shared" si="1"/>
        <v>492168.75</v>
      </c>
      <c r="AB27" s="85">
        <f t="shared" si="3"/>
        <v>492168.75</v>
      </c>
      <c r="AC27" s="80"/>
      <c r="AD27" s="90"/>
      <c r="AE27" s="88">
        <v>0</v>
      </c>
      <c r="AF27" s="87"/>
      <c r="AG27" s="86"/>
      <c r="AH27" s="85">
        <v>492168.75</v>
      </c>
      <c r="AI27" s="85">
        <f t="shared" si="2"/>
        <v>492168.75</v>
      </c>
      <c r="AJ27" s="80"/>
    </row>
    <row r="28" spans="1:36" x14ac:dyDescent="0.25">
      <c r="W28" s="91" t="s">
        <v>312</v>
      </c>
      <c r="X28" s="79">
        <f t="shared" si="0"/>
        <v>3800000</v>
      </c>
      <c r="Y28" s="90"/>
      <c r="Z28" s="90"/>
      <c r="AA28" s="85">
        <f t="shared" si="1"/>
        <v>492168.75</v>
      </c>
      <c r="AB28" s="85">
        <f t="shared" si="3"/>
        <v>4292168.75</v>
      </c>
      <c r="AC28" s="80">
        <f>+AB28+AB27</f>
        <v>4784337.5</v>
      </c>
      <c r="AD28" s="90"/>
      <c r="AE28" s="88">
        <v>3800000</v>
      </c>
      <c r="AF28" s="87" t="s">
        <v>198</v>
      </c>
      <c r="AG28" s="86">
        <v>0.04</v>
      </c>
      <c r="AH28" s="85">
        <v>492168.75</v>
      </c>
      <c r="AI28" s="85">
        <f t="shared" si="2"/>
        <v>4292168.75</v>
      </c>
      <c r="AJ28" s="80">
        <f>+AI28+AI27</f>
        <v>4784337.5</v>
      </c>
    </row>
    <row r="29" spans="1:36" ht="15.75" x14ac:dyDescent="0.25">
      <c r="A29" s="13" t="s">
        <v>30</v>
      </c>
      <c r="B29" s="13" t="s">
        <v>38</v>
      </c>
      <c r="C29" s="14"/>
      <c r="D29" s="35"/>
      <c r="E29" s="14"/>
      <c r="F29" s="14"/>
      <c r="W29" s="91" t="s">
        <v>311</v>
      </c>
      <c r="X29" s="79">
        <f t="shared" si="0"/>
        <v>0</v>
      </c>
      <c r="Y29" s="90"/>
      <c r="Z29" s="90"/>
      <c r="AA29" s="85">
        <f t="shared" si="1"/>
        <v>416168.75</v>
      </c>
      <c r="AB29" s="85">
        <f t="shared" si="3"/>
        <v>416168.75</v>
      </c>
      <c r="AC29" s="80"/>
      <c r="AD29" s="90"/>
      <c r="AE29" s="88">
        <v>0</v>
      </c>
      <c r="AF29" s="87"/>
      <c r="AG29" s="86"/>
      <c r="AH29" s="85">
        <v>416168.75</v>
      </c>
      <c r="AI29" s="85">
        <f t="shared" si="2"/>
        <v>416168.75</v>
      </c>
      <c r="AJ29" s="80"/>
    </row>
    <row r="30" spans="1:36" x14ac:dyDescent="0.25">
      <c r="W30" s="91" t="s">
        <v>310</v>
      </c>
      <c r="X30" s="79">
        <f t="shared" si="0"/>
        <v>3990000</v>
      </c>
      <c r="Y30" s="90"/>
      <c r="Z30" s="90"/>
      <c r="AA30" s="85">
        <f t="shared" si="1"/>
        <v>416168.75</v>
      </c>
      <c r="AB30" s="85">
        <f t="shared" si="3"/>
        <v>4406168.75</v>
      </c>
      <c r="AC30" s="80">
        <f>+AB30+AB29</f>
        <v>4822337.5</v>
      </c>
      <c r="AD30" s="90"/>
      <c r="AE30" s="88">
        <v>3990000</v>
      </c>
      <c r="AF30" s="87" t="s">
        <v>198</v>
      </c>
      <c r="AG30" s="86">
        <v>0.04</v>
      </c>
      <c r="AH30" s="85">
        <v>416168.75</v>
      </c>
      <c r="AI30" s="85">
        <f t="shared" si="2"/>
        <v>4406168.75</v>
      </c>
      <c r="AJ30" s="80">
        <f>+AI30+AI29</f>
        <v>4822337.5</v>
      </c>
    </row>
    <row r="31" spans="1:36" x14ac:dyDescent="0.25">
      <c r="B31" s="194" t="s">
        <v>16</v>
      </c>
      <c r="C31" s="194"/>
      <c r="D31" s="194"/>
      <c r="W31" s="91" t="s">
        <v>309</v>
      </c>
      <c r="X31" s="79">
        <f t="shared" si="0"/>
        <v>0</v>
      </c>
      <c r="Y31" s="90"/>
      <c r="Z31" s="90"/>
      <c r="AA31" s="85">
        <f t="shared" si="1"/>
        <v>336368.75</v>
      </c>
      <c r="AB31" s="85">
        <f t="shared" si="3"/>
        <v>336368.75</v>
      </c>
      <c r="AC31" s="80"/>
      <c r="AD31" s="90"/>
      <c r="AE31" s="88">
        <v>0</v>
      </c>
      <c r="AF31" s="87"/>
      <c r="AG31" s="86"/>
      <c r="AH31" s="85">
        <v>336368.75</v>
      </c>
      <c r="AI31" s="85">
        <f t="shared" si="2"/>
        <v>336368.75</v>
      </c>
      <c r="AJ31" s="80"/>
    </row>
    <row r="32" spans="1:36" x14ac:dyDescent="0.25">
      <c r="W32" s="91" t="s">
        <v>308</v>
      </c>
      <c r="X32" s="79">
        <f t="shared" si="0"/>
        <v>4190000</v>
      </c>
      <c r="Y32" s="90"/>
      <c r="Z32" s="90"/>
      <c r="AA32" s="85">
        <f t="shared" si="1"/>
        <v>336368.75</v>
      </c>
      <c r="AB32" s="85">
        <f t="shared" si="3"/>
        <v>4526368.75</v>
      </c>
      <c r="AC32" s="80">
        <f>+AB32+AB31</f>
        <v>4862737.5</v>
      </c>
      <c r="AD32" s="90"/>
      <c r="AE32" s="88">
        <v>4190000</v>
      </c>
      <c r="AF32" s="87" t="s">
        <v>198</v>
      </c>
      <c r="AG32" s="86">
        <v>3.3750000000000002E-2</v>
      </c>
      <c r="AH32" s="85">
        <v>336368.75</v>
      </c>
      <c r="AI32" s="85">
        <f t="shared" si="2"/>
        <v>4526368.75</v>
      </c>
      <c r="AJ32" s="80">
        <f>+AI32+AI31</f>
        <v>4862737.5</v>
      </c>
    </row>
    <row r="33" spans="2:36" x14ac:dyDescent="0.25">
      <c r="B33" s="10" t="s">
        <v>20</v>
      </c>
      <c r="W33" s="91" t="s">
        <v>307</v>
      </c>
      <c r="X33" s="79">
        <f t="shared" si="0"/>
        <v>0</v>
      </c>
      <c r="Y33" s="90"/>
      <c r="Z33" s="90"/>
      <c r="AA33" s="85">
        <f t="shared" si="1"/>
        <v>265662.5</v>
      </c>
      <c r="AB33" s="85">
        <f t="shared" si="3"/>
        <v>265662.5</v>
      </c>
      <c r="AC33" s="80"/>
      <c r="AD33" s="90"/>
      <c r="AE33" s="88">
        <v>0</v>
      </c>
      <c r="AF33" s="87"/>
      <c r="AG33" s="86"/>
      <c r="AH33" s="85">
        <v>265662.5</v>
      </c>
      <c r="AI33" s="85">
        <f t="shared" si="2"/>
        <v>265662.5</v>
      </c>
      <c r="AJ33" s="80"/>
    </row>
    <row r="34" spans="2:36" x14ac:dyDescent="0.25">
      <c r="W34" s="91" t="s">
        <v>306</v>
      </c>
      <c r="X34" s="79">
        <f t="shared" si="0"/>
        <v>4395000</v>
      </c>
      <c r="Y34" s="90"/>
      <c r="Z34" s="90"/>
      <c r="AA34" s="85">
        <f t="shared" si="1"/>
        <v>265662.5</v>
      </c>
      <c r="AB34" s="85">
        <f t="shared" si="3"/>
        <v>4660662.5</v>
      </c>
      <c r="AC34" s="80">
        <f>+AB34+AB33</f>
        <v>4926325</v>
      </c>
      <c r="AD34" s="90"/>
      <c r="AE34" s="88">
        <v>4395000</v>
      </c>
      <c r="AF34" s="87" t="s">
        <v>198</v>
      </c>
      <c r="AG34" s="86">
        <v>0.04</v>
      </c>
      <c r="AH34" s="85">
        <v>265662.5</v>
      </c>
      <c r="AI34" s="85">
        <f t="shared" si="2"/>
        <v>4660662.5</v>
      </c>
      <c r="AJ34" s="80">
        <f>+AI34+AI33</f>
        <v>4926325</v>
      </c>
    </row>
    <row r="35" spans="2:36" x14ac:dyDescent="0.25">
      <c r="W35" s="91" t="s">
        <v>305</v>
      </c>
      <c r="X35" s="79">
        <f t="shared" si="0"/>
        <v>0</v>
      </c>
      <c r="Y35" s="90"/>
      <c r="Z35" s="90"/>
      <c r="AA35" s="85">
        <f t="shared" si="1"/>
        <v>177762.5</v>
      </c>
      <c r="AB35" s="85">
        <f t="shared" si="3"/>
        <v>177762.5</v>
      </c>
      <c r="AC35" s="80"/>
      <c r="AD35" s="90"/>
      <c r="AE35" s="88">
        <v>0</v>
      </c>
      <c r="AF35" s="87"/>
      <c r="AG35" s="86"/>
      <c r="AH35" s="85">
        <v>177762.5</v>
      </c>
      <c r="AI35" s="85">
        <f t="shared" si="2"/>
        <v>177762.5</v>
      </c>
      <c r="AJ35" s="80"/>
    </row>
    <row r="36" spans="2:36" x14ac:dyDescent="0.25">
      <c r="W36" s="91" t="s">
        <v>304</v>
      </c>
      <c r="X36" s="79">
        <f t="shared" si="0"/>
        <v>4615000</v>
      </c>
      <c r="Y36" s="90"/>
      <c r="Z36" s="90"/>
      <c r="AA36" s="85">
        <f t="shared" si="1"/>
        <v>177762.5</v>
      </c>
      <c r="AB36" s="85">
        <f t="shared" si="3"/>
        <v>4792762.5</v>
      </c>
      <c r="AC36" s="80">
        <f>+AB36+AB35</f>
        <v>4970525</v>
      </c>
      <c r="AD36" s="90"/>
      <c r="AE36" s="88">
        <v>4615000</v>
      </c>
      <c r="AF36" s="87" t="s">
        <v>198</v>
      </c>
      <c r="AG36" s="86">
        <v>3.5000000000000003E-2</v>
      </c>
      <c r="AH36" s="85">
        <v>177762.5</v>
      </c>
      <c r="AI36" s="85">
        <f t="shared" si="2"/>
        <v>4792762.5</v>
      </c>
      <c r="AJ36" s="80">
        <f>+AI36+AI35</f>
        <v>4970525</v>
      </c>
    </row>
    <row r="37" spans="2:36" x14ac:dyDescent="0.25">
      <c r="W37" s="91" t="s">
        <v>303</v>
      </c>
      <c r="X37" s="79">
        <f t="shared" si="0"/>
        <v>0</v>
      </c>
      <c r="Y37" s="90"/>
      <c r="Z37" s="90"/>
      <c r="AA37" s="85">
        <f t="shared" si="1"/>
        <v>97000</v>
      </c>
      <c r="AB37" s="85">
        <f t="shared" si="3"/>
        <v>97000</v>
      </c>
      <c r="AC37" s="80"/>
      <c r="AD37" s="90"/>
      <c r="AE37" s="88">
        <v>0</v>
      </c>
      <c r="AF37" s="87"/>
      <c r="AG37" s="86"/>
      <c r="AH37" s="85">
        <v>97000</v>
      </c>
      <c r="AI37" s="85">
        <f t="shared" si="2"/>
        <v>97000</v>
      </c>
      <c r="AJ37" s="80"/>
    </row>
    <row r="38" spans="2:36" x14ac:dyDescent="0.25">
      <c r="W38" s="91" t="s">
        <v>302</v>
      </c>
      <c r="X38" s="79">
        <f t="shared" si="0"/>
        <v>4850000</v>
      </c>
      <c r="Y38" s="90"/>
      <c r="Z38" s="90"/>
      <c r="AA38" s="85">
        <f t="shared" si="1"/>
        <v>97000</v>
      </c>
      <c r="AB38" s="85">
        <f t="shared" si="3"/>
        <v>4947000</v>
      </c>
      <c r="AC38" s="80">
        <f>+AB38+AB37</f>
        <v>5044000</v>
      </c>
      <c r="AD38" s="90"/>
      <c r="AE38" s="88">
        <v>4850000</v>
      </c>
      <c r="AF38" s="87" t="s">
        <v>198</v>
      </c>
      <c r="AG38" s="86">
        <v>0.04</v>
      </c>
      <c r="AH38" s="85">
        <v>97000</v>
      </c>
      <c r="AI38" s="85">
        <f t="shared" si="2"/>
        <v>4947000</v>
      </c>
      <c r="AJ38" s="80">
        <f>+AI38+AI37</f>
        <v>5044000</v>
      </c>
    </row>
    <row r="39" spans="2:36" x14ac:dyDescent="0.25">
      <c r="W39" s="91" t="s">
        <v>301</v>
      </c>
      <c r="X39"/>
      <c r="Y39"/>
      <c r="Z39"/>
      <c r="AA39"/>
      <c r="AB39"/>
      <c r="AC39"/>
      <c r="AD39"/>
      <c r="AE39"/>
      <c r="AF39"/>
      <c r="AG39"/>
      <c r="AH39"/>
      <c r="AI39"/>
      <c r="AJ39"/>
    </row>
    <row r="40" spans="2:36" x14ac:dyDescent="0.25">
      <c r="W40" s="91" t="s">
        <v>300</v>
      </c>
      <c r="X40"/>
      <c r="Y40"/>
      <c r="Z40"/>
      <c r="AA40"/>
      <c r="AB40"/>
      <c r="AC40"/>
      <c r="AD40"/>
      <c r="AE40"/>
      <c r="AF40"/>
      <c r="AG40"/>
      <c r="AH40"/>
      <c r="AI40"/>
      <c r="AJ40"/>
    </row>
    <row r="41" spans="2:36" x14ac:dyDescent="0.25">
      <c r="W41" s="91" t="s">
        <v>299</v>
      </c>
      <c r="X41"/>
      <c r="Y41"/>
      <c r="Z41"/>
      <c r="AA41"/>
      <c r="AB41"/>
      <c r="AC41"/>
      <c r="AD41"/>
      <c r="AE41"/>
      <c r="AF41"/>
      <c r="AG41"/>
      <c r="AH41"/>
      <c r="AI41"/>
      <c r="AJ41"/>
    </row>
    <row r="42" spans="2:36" x14ac:dyDescent="0.25">
      <c r="W42" s="91" t="s">
        <v>298</v>
      </c>
      <c r="X42"/>
      <c r="Y42"/>
      <c r="Z42"/>
      <c r="AA42"/>
      <c r="AB42"/>
      <c r="AC42"/>
      <c r="AD42"/>
      <c r="AE42"/>
      <c r="AF42"/>
      <c r="AG42"/>
      <c r="AH42"/>
      <c r="AI42"/>
      <c r="AJ42"/>
    </row>
    <row r="43" spans="2:36" x14ac:dyDescent="0.25">
      <c r="W43" s="91" t="s">
        <v>297</v>
      </c>
      <c r="X43"/>
      <c r="Y43"/>
      <c r="Z43"/>
      <c r="AA43"/>
      <c r="AB43"/>
      <c r="AC43"/>
      <c r="AD43"/>
      <c r="AE43"/>
      <c r="AF43"/>
      <c r="AG43"/>
      <c r="AH43"/>
      <c r="AI43"/>
      <c r="AJ43"/>
    </row>
  </sheetData>
  <mergeCells count="6">
    <mergeCell ref="B31:D31"/>
    <mergeCell ref="N6:T6"/>
    <mergeCell ref="X1:AC1"/>
    <mergeCell ref="AE1:AJ1"/>
    <mergeCell ref="X2:AC2"/>
    <mergeCell ref="AE2:AJ2"/>
  </mergeCells>
  <pageMargins left="0.45" right="0.45" top="0.75" bottom="0.75" header="0.3" footer="0.3"/>
  <pageSetup scale="79" fitToHeight="0" orientation="landscape" r:id="rId1"/>
  <headerFooter>
    <oddFooter>&amp;L
&amp;C
     &amp;P</oddFooter>
  </headerFooter>
  <rowBreaks count="2" manualBreakCount="2">
    <brk id="21" max="17" man="1"/>
    <brk id="28"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W64"/>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6.140625" style="10" bestFit="1" customWidth="1"/>
    <col min="25" max="26" width="5.85546875" style="10" customWidth="1"/>
    <col min="27" max="27" width="15" style="10" bestFit="1" customWidth="1"/>
    <col min="28" max="29" width="16.140625" style="10" bestFit="1" customWidth="1"/>
    <col min="30" max="30" width="9.140625" style="10"/>
    <col min="31" max="31" width="15" style="10" customWidth="1"/>
    <col min="32" max="32" width="9.140625" style="10"/>
    <col min="33" max="33" width="8.5703125" style="10" bestFit="1" customWidth="1"/>
    <col min="34" max="34" width="15" style="10" bestFit="1" customWidth="1"/>
    <col min="35" max="36" width="16.140625" style="10" bestFit="1" customWidth="1"/>
    <col min="37" max="37" width="15" style="10" bestFit="1" customWidth="1"/>
    <col min="38" max="38" width="3.28515625" style="10" bestFit="1" customWidth="1"/>
    <col min="39" max="39" width="8.5703125" style="10" bestFit="1" customWidth="1"/>
    <col min="40" max="40" width="13.28515625" style="10" bestFit="1" customWidth="1"/>
    <col min="41" max="43" width="15" style="10" bestFit="1" customWidth="1"/>
    <col min="44" max="44" width="3.28515625" style="10" bestFit="1" customWidth="1"/>
    <col min="45" max="45" width="8.5703125" style="10" bestFit="1" customWidth="1"/>
    <col min="46" max="46" width="13.28515625" style="10" bestFit="1" customWidth="1"/>
    <col min="47" max="48" width="15" style="10" bestFit="1" customWidth="1"/>
    <col min="49" max="16384" width="9.140625" style="10"/>
  </cols>
  <sheetData>
    <row r="1" spans="1:49" ht="19.5" thickBot="1" x14ac:dyDescent="0.35">
      <c r="A1" s="12" t="s">
        <v>0</v>
      </c>
      <c r="W1" s="114"/>
      <c r="X1" s="197" t="s">
        <v>369</v>
      </c>
      <c r="Y1" s="198"/>
      <c r="Z1" s="198"/>
      <c r="AA1" s="198"/>
      <c r="AB1" s="198"/>
      <c r="AC1" s="199"/>
      <c r="AD1" s="123"/>
      <c r="AE1" s="197" t="s">
        <v>369</v>
      </c>
      <c r="AF1" s="198"/>
      <c r="AG1" s="198"/>
      <c r="AH1" s="198"/>
      <c r="AI1" s="198"/>
      <c r="AJ1" s="199"/>
      <c r="AK1" s="197" t="s">
        <v>369</v>
      </c>
      <c r="AL1" s="198"/>
      <c r="AM1" s="198"/>
      <c r="AN1" s="198"/>
      <c r="AO1" s="198"/>
      <c r="AP1" s="199"/>
      <c r="AQ1" s="197" t="s">
        <v>369</v>
      </c>
      <c r="AR1" s="198"/>
      <c r="AS1" s="198"/>
      <c r="AT1" s="198"/>
      <c r="AU1" s="198"/>
      <c r="AV1" s="199"/>
    </row>
    <row r="2" spans="1:49" ht="16.5" thickBot="1" x14ac:dyDescent="0.3">
      <c r="A2" s="13" t="s">
        <v>98</v>
      </c>
      <c r="W2" s="113"/>
      <c r="X2" s="200" t="s">
        <v>5</v>
      </c>
      <c r="Y2" s="201"/>
      <c r="Z2" s="201"/>
      <c r="AA2" s="201"/>
      <c r="AB2" s="201"/>
      <c r="AC2" s="202"/>
      <c r="AD2" s="107"/>
      <c r="AE2" s="200" t="s">
        <v>431</v>
      </c>
      <c r="AF2" s="201"/>
      <c r="AG2" s="201"/>
      <c r="AH2" s="201"/>
      <c r="AI2" s="201"/>
      <c r="AJ2" s="202"/>
      <c r="AK2" s="200" t="s">
        <v>368</v>
      </c>
      <c r="AL2" s="201"/>
      <c r="AM2" s="201"/>
      <c r="AN2" s="201"/>
      <c r="AO2" s="201"/>
      <c r="AP2" s="202"/>
      <c r="AQ2" s="200" t="s">
        <v>367</v>
      </c>
      <c r="AR2" s="201"/>
      <c r="AS2" s="201"/>
      <c r="AT2" s="201"/>
      <c r="AU2" s="201"/>
      <c r="AV2" s="202"/>
    </row>
    <row r="3" spans="1:49" ht="16.5" thickBot="1" x14ac:dyDescent="0.3">
      <c r="A3" s="13" t="str">
        <f>Summary!A3</f>
        <v>As Of September 30, 2019</v>
      </c>
      <c r="W3" s="113"/>
      <c r="X3" s="109"/>
      <c r="Y3" s="107"/>
      <c r="Z3" s="107"/>
      <c r="AA3" s="107"/>
      <c r="AB3" s="107"/>
      <c r="AC3" s="106"/>
      <c r="AD3" s="107"/>
      <c r="AE3" s="109">
        <v>2019</v>
      </c>
      <c r="AF3" s="107"/>
      <c r="AG3" s="107"/>
      <c r="AH3" s="107">
        <v>2019</v>
      </c>
      <c r="AI3" s="107"/>
      <c r="AJ3" s="106"/>
      <c r="AK3" s="109">
        <v>2016</v>
      </c>
      <c r="AL3" s="107"/>
      <c r="AM3" s="107"/>
      <c r="AN3" s="107">
        <v>2016</v>
      </c>
      <c r="AO3" s="107"/>
      <c r="AP3" s="106"/>
      <c r="AQ3" s="109">
        <v>2012</v>
      </c>
      <c r="AR3" s="107"/>
      <c r="AS3" s="107"/>
      <c r="AT3" s="107">
        <v>2012</v>
      </c>
      <c r="AU3" s="107"/>
      <c r="AV3" s="106"/>
    </row>
    <row r="4" spans="1:49" ht="16.5" thickBot="1" x14ac:dyDescent="0.3">
      <c r="A4" s="13"/>
      <c r="W4" s="112" t="s">
        <v>255</v>
      </c>
      <c r="X4" s="109" t="s">
        <v>3</v>
      </c>
      <c r="Y4" s="107"/>
      <c r="Z4" s="107"/>
      <c r="AA4" s="108" t="s">
        <v>4</v>
      </c>
      <c r="AB4" s="107" t="s">
        <v>5</v>
      </c>
      <c r="AC4" s="106" t="s">
        <v>249</v>
      </c>
      <c r="AD4" s="107"/>
      <c r="AE4" s="109" t="s">
        <v>3</v>
      </c>
      <c r="AF4" s="107"/>
      <c r="AG4" s="108" t="s">
        <v>250</v>
      </c>
      <c r="AH4" s="108" t="s">
        <v>4</v>
      </c>
      <c r="AI4" s="107" t="s">
        <v>5</v>
      </c>
      <c r="AJ4" s="106" t="s">
        <v>249</v>
      </c>
      <c r="AK4" s="109" t="s">
        <v>3</v>
      </c>
      <c r="AL4" s="107"/>
      <c r="AM4" s="108" t="s">
        <v>250</v>
      </c>
      <c r="AN4" s="108" t="s">
        <v>4</v>
      </c>
      <c r="AO4" s="107" t="s">
        <v>5</v>
      </c>
      <c r="AP4" s="106" t="s">
        <v>249</v>
      </c>
      <c r="AQ4" s="109" t="s">
        <v>3</v>
      </c>
      <c r="AR4" s="107"/>
      <c r="AS4" s="108" t="s">
        <v>250</v>
      </c>
      <c r="AT4" s="108" t="s">
        <v>4</v>
      </c>
      <c r="AU4" s="107" t="s">
        <v>5</v>
      </c>
      <c r="AV4" s="106" t="s">
        <v>249</v>
      </c>
    </row>
    <row r="5" spans="1:49" ht="15.75" thickBot="1" x14ac:dyDescent="0.3">
      <c r="W5"/>
      <c r="X5" s="101">
        <f>SUM(X7:X64)</f>
        <v>16540000</v>
      </c>
      <c r="Y5" s="105"/>
      <c r="Z5" s="104"/>
      <c r="AA5" s="101">
        <f>SUM(AA7:AA64)</f>
        <v>3993668.7799999993</v>
      </c>
      <c r="AB5" s="101">
        <f>SUM(AB7:AB64)</f>
        <v>20533668.779999994</v>
      </c>
      <c r="AC5" s="103">
        <f>SUM(AC7:AC64)</f>
        <v>20533668.780000005</v>
      </c>
      <c r="AD5" s="105"/>
      <c r="AE5" s="101">
        <f>SUM(AE7:AE64)</f>
        <v>8170000</v>
      </c>
      <c r="AF5" s="105"/>
      <c r="AG5" s="104"/>
      <c r="AH5" s="101">
        <f>SUM(AH7:AH64)</f>
        <v>2926018.7799999993</v>
      </c>
      <c r="AI5" s="101">
        <f>SUM(AI7:AI64)</f>
        <v>11096018.780000005</v>
      </c>
      <c r="AJ5" s="103">
        <f>SUM(AJ7:AJ64)</f>
        <v>11096018.779999999</v>
      </c>
      <c r="AK5" s="101">
        <f>SUM(AK7:AK64)</f>
        <v>4065000</v>
      </c>
      <c r="AL5" s="105"/>
      <c r="AM5" s="104"/>
      <c r="AN5" s="101">
        <f>SUM(AN7:AN64)</f>
        <v>549000</v>
      </c>
      <c r="AO5" s="101">
        <f>SUM(AO7:AO64)</f>
        <v>4614000</v>
      </c>
      <c r="AP5" s="103">
        <f>SUM(AP7:AP64)</f>
        <v>4614000</v>
      </c>
      <c r="AQ5" s="101">
        <f>SUM(AQ7:AQ64)</f>
        <v>4305000</v>
      </c>
      <c r="AR5" s="105"/>
      <c r="AS5" s="104"/>
      <c r="AT5" s="101">
        <f>SUM(AT7:AT64)</f>
        <v>518650</v>
      </c>
      <c r="AU5" s="101">
        <f>SUM(AU7:AU64)</f>
        <v>4823650</v>
      </c>
      <c r="AV5" s="103">
        <f>SUM(AV7:AV64)</f>
        <v>4823650</v>
      </c>
    </row>
    <row r="6" spans="1:49"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c r="AK6" s="96"/>
      <c r="AL6" s="96"/>
      <c r="AM6" s="96"/>
      <c r="AN6" s="96"/>
      <c r="AO6" s="96"/>
      <c r="AP6" s="98">
        <v>0</v>
      </c>
      <c r="AQ6" s="96"/>
      <c r="AR6" s="96"/>
      <c r="AS6" s="96"/>
      <c r="AT6" s="96"/>
      <c r="AU6" s="96"/>
      <c r="AV6" s="98">
        <v>0</v>
      </c>
    </row>
    <row r="7" spans="1:49" s="15" customFormat="1" x14ac:dyDescent="0.25">
      <c r="F7" s="16" t="s">
        <v>5</v>
      </c>
      <c r="G7" s="16"/>
      <c r="H7" s="16" t="s">
        <v>11</v>
      </c>
      <c r="I7" s="16"/>
      <c r="J7" s="16" t="s">
        <v>12</v>
      </c>
      <c r="L7" s="16" t="s">
        <v>31</v>
      </c>
      <c r="M7" s="16"/>
      <c r="N7" s="53" t="s">
        <v>125</v>
      </c>
      <c r="W7" s="91" t="s">
        <v>333</v>
      </c>
      <c r="X7" s="79">
        <f t="shared" ref="X7:X44" si="0">SUMIF($AD$4:$AV$4,$X$4,AD7:AV7)</f>
        <v>0</v>
      </c>
      <c r="Y7" s="90"/>
      <c r="Z7" s="90"/>
      <c r="AA7" s="85">
        <f t="shared" ref="AA7:AA44" si="1">SUMIF($AD$4:$AV$4,$AA$4,AD7:AV7)</f>
        <v>299575</v>
      </c>
      <c r="AB7" s="85">
        <f t="shared" ref="AB7:AB44" si="2">SUMIF($AD$4:$AV$4,$AB$4,AD7:AV7)</f>
        <v>299575</v>
      </c>
      <c r="AC7" s="82"/>
      <c r="AD7" s="94"/>
      <c r="AE7" s="89"/>
      <c r="AF7" s="92"/>
      <c r="AG7" s="86"/>
      <c r="AH7" s="85">
        <v>138050</v>
      </c>
      <c r="AI7" s="85">
        <f t="shared" ref="AI7:AI44" si="3">+AE7+AH7</f>
        <v>138050</v>
      </c>
      <c r="AJ7" s="80"/>
      <c r="AK7" s="89">
        <v>0</v>
      </c>
      <c r="AL7" s="92"/>
      <c r="AM7" s="86"/>
      <c r="AN7" s="85">
        <v>64200</v>
      </c>
      <c r="AO7" s="85">
        <f t="shared" ref="AO7:AO22" si="4">+AK7+AN7</f>
        <v>64200</v>
      </c>
      <c r="AP7" s="80"/>
      <c r="AQ7" s="89">
        <v>0</v>
      </c>
      <c r="AR7" s="92"/>
      <c r="AS7" s="86"/>
      <c r="AT7" s="85">
        <v>97325</v>
      </c>
      <c r="AU7" s="85">
        <f t="shared" ref="AU7:AU22" si="5">+AQ7+AT7</f>
        <v>97325</v>
      </c>
      <c r="AV7" s="80"/>
      <c r="AW7" s="10"/>
    </row>
    <row r="8" spans="1:49"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1850000</v>
      </c>
      <c r="Y8" s="90"/>
      <c r="Z8" s="90"/>
      <c r="AA8" s="85">
        <f t="shared" si="1"/>
        <v>299575</v>
      </c>
      <c r="AB8" s="85">
        <f t="shared" si="2"/>
        <v>2149575</v>
      </c>
      <c r="AC8" s="82">
        <f t="shared" ref="AC8" si="6">+AB8+AB7</f>
        <v>2449150</v>
      </c>
      <c r="AD8" s="94"/>
      <c r="AE8" s="89">
        <v>310000</v>
      </c>
      <c r="AF8" s="92"/>
      <c r="AG8" s="86"/>
      <c r="AH8" s="85">
        <v>138050</v>
      </c>
      <c r="AI8" s="85">
        <f t="shared" si="3"/>
        <v>448050</v>
      </c>
      <c r="AJ8" s="80">
        <f>+AI8+AI7</f>
        <v>586100</v>
      </c>
      <c r="AK8" s="89">
        <v>530000</v>
      </c>
      <c r="AL8" s="92"/>
      <c r="AM8" s="86">
        <v>0.03</v>
      </c>
      <c r="AN8" s="85">
        <v>64200</v>
      </c>
      <c r="AO8" s="85">
        <f t="shared" si="4"/>
        <v>594200</v>
      </c>
      <c r="AP8" s="80">
        <f>+AO8+AO7</f>
        <v>658400</v>
      </c>
      <c r="AQ8" s="89">
        <v>1010000</v>
      </c>
      <c r="AR8" s="92"/>
      <c r="AS8" s="86">
        <v>0.04</v>
      </c>
      <c r="AT8" s="85">
        <v>97325</v>
      </c>
      <c r="AU8" s="85">
        <f t="shared" si="5"/>
        <v>1107325</v>
      </c>
      <c r="AV8" s="80">
        <f>+AU8+AU7</f>
        <v>1204650</v>
      </c>
      <c r="AW8" s="10"/>
    </row>
    <row r="9" spans="1:49" x14ac:dyDescent="0.25">
      <c r="B9" s="19"/>
      <c r="C9" s="19"/>
      <c r="D9" s="19"/>
      <c r="E9" s="19"/>
      <c r="P9" s="20"/>
      <c r="Q9" s="20"/>
      <c r="R9" s="20"/>
      <c r="S9" s="20"/>
      <c r="T9" s="20"/>
      <c r="W9" s="91" t="s">
        <v>331</v>
      </c>
      <c r="X9" s="79">
        <f t="shared" si="0"/>
        <v>0</v>
      </c>
      <c r="Y9" s="90"/>
      <c r="Z9" s="90"/>
      <c r="AA9" s="85">
        <f t="shared" si="1"/>
        <v>264062.5</v>
      </c>
      <c r="AB9" s="85">
        <f t="shared" si="2"/>
        <v>264062.5</v>
      </c>
      <c r="AC9" s="82"/>
      <c r="AD9" s="94"/>
      <c r="AE9" s="89"/>
      <c r="AF9" s="92"/>
      <c r="AG9" s="86"/>
      <c r="AH9" s="85">
        <v>130687.5</v>
      </c>
      <c r="AI9" s="85">
        <f t="shared" si="3"/>
        <v>130687.5</v>
      </c>
      <c r="AJ9" s="80"/>
      <c r="AK9" s="89">
        <v>0</v>
      </c>
      <c r="AL9" s="92"/>
      <c r="AM9" s="86"/>
      <c r="AN9" s="85">
        <v>56250</v>
      </c>
      <c r="AO9" s="85">
        <f t="shared" si="4"/>
        <v>56250</v>
      </c>
      <c r="AP9" s="80"/>
      <c r="AQ9" s="89">
        <v>0</v>
      </c>
      <c r="AR9" s="92"/>
      <c r="AS9" s="86"/>
      <c r="AT9" s="85">
        <v>77125</v>
      </c>
      <c r="AU9" s="85">
        <f t="shared" si="5"/>
        <v>77125</v>
      </c>
      <c r="AV9" s="80"/>
    </row>
    <row r="10" spans="1:49" x14ac:dyDescent="0.25">
      <c r="B10" s="19">
        <v>2012</v>
      </c>
      <c r="C10" s="19"/>
      <c r="D10" s="24">
        <v>41014</v>
      </c>
      <c r="E10" s="19"/>
      <c r="F10" s="1">
        <v>0</v>
      </c>
      <c r="G10" s="1"/>
      <c r="H10" s="1">
        <f>+F10-J10</f>
        <v>0</v>
      </c>
      <c r="I10" s="1"/>
      <c r="J10" s="1">
        <v>0</v>
      </c>
      <c r="L10" s="24">
        <v>45078</v>
      </c>
      <c r="M10" s="24"/>
      <c r="N10" s="1">
        <v>9615000</v>
      </c>
      <c r="P10" s="1">
        <f>SUMIFS($5:$5,$3:$3,B10,$4:$4,$P$8)</f>
        <v>4305000</v>
      </c>
      <c r="Q10" s="1"/>
      <c r="R10" s="1">
        <f>SUMIFS($5:$5,$3:$3,B10,$4:$4,$R$8)</f>
        <v>518650</v>
      </c>
      <c r="S10" s="1"/>
      <c r="T10" s="1">
        <f>SUM(P10:R10)</f>
        <v>4823650</v>
      </c>
      <c r="W10" s="91" t="s">
        <v>330</v>
      </c>
      <c r="X10" s="79">
        <f t="shared" si="0"/>
        <v>1915000</v>
      </c>
      <c r="Y10" s="90"/>
      <c r="Z10" s="90"/>
      <c r="AA10" s="85">
        <f t="shared" si="1"/>
        <v>264062.5</v>
      </c>
      <c r="AB10" s="85">
        <f t="shared" si="2"/>
        <v>2179062.5</v>
      </c>
      <c r="AC10" s="82">
        <f t="shared" ref="AC10" si="7">+AB10+AB9</f>
        <v>2443125</v>
      </c>
      <c r="AD10" s="94"/>
      <c r="AE10" s="89">
        <v>320000</v>
      </c>
      <c r="AF10" s="92"/>
      <c r="AG10" s="86"/>
      <c r="AH10" s="85">
        <v>130687.5</v>
      </c>
      <c r="AI10" s="85">
        <f t="shared" si="3"/>
        <v>450687.5</v>
      </c>
      <c r="AJ10" s="80">
        <f>+AI10+AI9</f>
        <v>581375</v>
      </c>
      <c r="AK10" s="89">
        <v>545000</v>
      </c>
      <c r="AL10" s="92"/>
      <c r="AM10" s="86">
        <v>0.04</v>
      </c>
      <c r="AN10" s="85">
        <v>56250</v>
      </c>
      <c r="AO10" s="85">
        <f t="shared" si="4"/>
        <v>601250</v>
      </c>
      <c r="AP10" s="80">
        <f>+AO10+AO9</f>
        <v>657500</v>
      </c>
      <c r="AQ10" s="89">
        <v>1050000</v>
      </c>
      <c r="AR10" s="92"/>
      <c r="AS10" s="86">
        <v>0.04</v>
      </c>
      <c r="AT10" s="85">
        <v>77125</v>
      </c>
      <c r="AU10" s="85">
        <f t="shared" si="5"/>
        <v>1127125</v>
      </c>
      <c r="AV10" s="80">
        <f>+AU10+AU9</f>
        <v>1204250</v>
      </c>
    </row>
    <row r="11" spans="1:49" x14ac:dyDescent="0.25">
      <c r="B11" s="72">
        <v>2016</v>
      </c>
      <c r="C11" s="72"/>
      <c r="D11" s="24">
        <v>42444</v>
      </c>
      <c r="E11" s="72"/>
      <c r="F11" s="3">
        <v>0</v>
      </c>
      <c r="G11" s="3"/>
      <c r="H11" s="3">
        <f>+F11-J11</f>
        <v>0</v>
      </c>
      <c r="I11" s="3"/>
      <c r="J11" s="3">
        <v>0</v>
      </c>
      <c r="K11" s="33"/>
      <c r="L11" s="41">
        <v>46174</v>
      </c>
      <c r="M11" s="41"/>
      <c r="N11" s="3">
        <v>5645000</v>
      </c>
      <c r="O11" s="33"/>
      <c r="P11" s="3">
        <f>SUMIFS($5:$5,$3:$3,B11,$4:$4,$P$8)</f>
        <v>4065000</v>
      </c>
      <c r="Q11" s="3"/>
      <c r="R11" s="3">
        <f>SUMIFS($5:$5,$3:$3,B11,$4:$4,$R$8)</f>
        <v>549000</v>
      </c>
      <c r="S11" s="3"/>
      <c r="T11" s="3">
        <f>SUM(P11:R11)</f>
        <v>4614000</v>
      </c>
      <c r="W11" s="91" t="s">
        <v>329</v>
      </c>
      <c r="X11" s="79">
        <f t="shared" si="0"/>
        <v>0</v>
      </c>
      <c r="Y11" s="90"/>
      <c r="Z11" s="90"/>
      <c r="AA11" s="85">
        <f t="shared" si="1"/>
        <v>227287.5</v>
      </c>
      <c r="AB11" s="85">
        <f t="shared" si="2"/>
        <v>227287.5</v>
      </c>
      <c r="AC11" s="82"/>
      <c r="AD11" s="94"/>
      <c r="AE11" s="89"/>
      <c r="AF11" s="92"/>
      <c r="AG11" s="86"/>
      <c r="AH11" s="85">
        <v>123087.5</v>
      </c>
      <c r="AI11" s="85">
        <f t="shared" si="3"/>
        <v>123087.5</v>
      </c>
      <c r="AJ11" s="80"/>
      <c r="AK11" s="89">
        <v>0</v>
      </c>
      <c r="AL11" s="92"/>
      <c r="AM11" s="86"/>
      <c r="AN11" s="85">
        <v>48075</v>
      </c>
      <c r="AO11" s="85">
        <f t="shared" si="4"/>
        <v>48075</v>
      </c>
      <c r="AP11" s="80"/>
      <c r="AQ11" s="89">
        <v>0</v>
      </c>
      <c r="AR11" s="92"/>
      <c r="AS11" s="86"/>
      <c r="AT11" s="85">
        <v>56125</v>
      </c>
      <c r="AU11" s="85">
        <f t="shared" si="5"/>
        <v>56125</v>
      </c>
      <c r="AV11" s="80"/>
    </row>
    <row r="12" spans="1:49" x14ac:dyDescent="0.25">
      <c r="A12" s="62">
        <v>310219</v>
      </c>
      <c r="B12" s="151">
        <v>2019</v>
      </c>
      <c r="C12" s="151"/>
      <c r="D12" s="24">
        <v>43511</v>
      </c>
      <c r="E12" s="151"/>
      <c r="F12" s="3">
        <v>8588868.5</v>
      </c>
      <c r="G12" s="3"/>
      <c r="H12" s="3">
        <f>+F12-J12</f>
        <v>979374.8200000003</v>
      </c>
      <c r="I12" s="3"/>
      <c r="J12" s="3">
        <f>IFERROR(VLOOKUP(A12,DC!A:C,3,FALSE),0)</f>
        <v>7609493.6799999997</v>
      </c>
      <c r="K12" s="33"/>
      <c r="L12" s="41">
        <v>50557</v>
      </c>
      <c r="M12" s="41"/>
      <c r="N12" s="3">
        <v>8540000</v>
      </c>
      <c r="O12" s="33"/>
      <c r="P12" s="3">
        <f>SUMIFS($5:$5,$3:$3,B12,$4:$4,$P$8)</f>
        <v>8170000</v>
      </c>
      <c r="Q12" s="3"/>
      <c r="R12" s="3">
        <f>SUMIFS($5:$5,$3:$3,B12,$4:$4,$R$8)</f>
        <v>2926018.7799999993</v>
      </c>
      <c r="S12" s="3"/>
      <c r="T12" s="3">
        <f>SUM(P12:R12)</f>
        <v>11096018.779999999</v>
      </c>
      <c r="W12" s="91" t="s">
        <v>328</v>
      </c>
      <c r="X12" s="79">
        <f t="shared" si="0"/>
        <v>1990000</v>
      </c>
      <c r="Y12" s="90"/>
      <c r="Z12" s="90"/>
      <c r="AA12" s="85">
        <f t="shared" si="1"/>
        <v>227287.5</v>
      </c>
      <c r="AB12" s="85">
        <f t="shared" si="2"/>
        <v>2217287.5</v>
      </c>
      <c r="AC12" s="82">
        <f t="shared" ref="AC12" si="8">+AB12+AB11</f>
        <v>2444575</v>
      </c>
      <c r="AD12" s="94"/>
      <c r="AE12" s="89">
        <v>340000</v>
      </c>
      <c r="AF12" s="92"/>
      <c r="AG12" s="86"/>
      <c r="AH12" s="85">
        <v>123087.5</v>
      </c>
      <c r="AI12" s="85">
        <f t="shared" si="3"/>
        <v>463087.5</v>
      </c>
      <c r="AJ12" s="80">
        <f>+AI12+AI11</f>
        <v>586175</v>
      </c>
      <c r="AK12" s="89">
        <v>555000</v>
      </c>
      <c r="AL12" s="92"/>
      <c r="AM12" s="86">
        <v>0.05</v>
      </c>
      <c r="AN12" s="85">
        <v>48075</v>
      </c>
      <c r="AO12" s="85">
        <f t="shared" si="4"/>
        <v>603075</v>
      </c>
      <c r="AP12" s="80">
        <f>+AO12+AO11</f>
        <v>651150</v>
      </c>
      <c r="AQ12" s="89">
        <v>1095000</v>
      </c>
      <c r="AR12" s="92"/>
      <c r="AS12" s="86">
        <v>0.05</v>
      </c>
      <c r="AT12" s="85">
        <v>56125</v>
      </c>
      <c r="AU12" s="85">
        <f t="shared" si="5"/>
        <v>1151125</v>
      </c>
      <c r="AV12" s="80">
        <f>+AU12+AU11</f>
        <v>1207250</v>
      </c>
    </row>
    <row r="13" spans="1:49" x14ac:dyDescent="0.25">
      <c r="B13" s="19"/>
      <c r="C13" s="19"/>
      <c r="D13" s="24"/>
      <c r="E13" s="19"/>
      <c r="F13" s="11"/>
      <c r="G13" s="1"/>
      <c r="H13" s="11"/>
      <c r="I13" s="1"/>
      <c r="J13" s="11"/>
      <c r="L13" s="72"/>
      <c r="M13" s="72"/>
      <c r="N13" s="11"/>
      <c r="P13" s="11"/>
      <c r="Q13" s="1"/>
      <c r="R13" s="11"/>
      <c r="S13" s="1"/>
      <c r="T13" s="11"/>
      <c r="W13" s="91" t="s">
        <v>327</v>
      </c>
      <c r="X13" s="79">
        <f t="shared" si="0"/>
        <v>0</v>
      </c>
      <c r="Y13" s="90"/>
      <c r="Z13" s="90"/>
      <c r="AA13" s="85">
        <f t="shared" si="1"/>
        <v>186487.5</v>
      </c>
      <c r="AB13" s="85">
        <f t="shared" si="2"/>
        <v>186487.5</v>
      </c>
      <c r="AC13" s="82"/>
      <c r="AD13" s="94"/>
      <c r="AE13" s="89"/>
      <c r="AF13" s="92"/>
      <c r="AG13" s="86"/>
      <c r="AH13" s="85">
        <v>117987.5</v>
      </c>
      <c r="AI13" s="85">
        <f t="shared" si="3"/>
        <v>117987.5</v>
      </c>
      <c r="AJ13" s="80"/>
      <c r="AK13" s="89">
        <v>0</v>
      </c>
      <c r="AL13" s="92"/>
      <c r="AM13" s="86"/>
      <c r="AN13" s="85">
        <v>39750</v>
      </c>
      <c r="AO13" s="85">
        <f t="shared" si="4"/>
        <v>39750</v>
      </c>
      <c r="AP13" s="80"/>
      <c r="AQ13" s="89">
        <v>0</v>
      </c>
      <c r="AR13" s="92"/>
      <c r="AS13" s="86"/>
      <c r="AT13" s="85">
        <v>28750</v>
      </c>
      <c r="AU13" s="85">
        <f t="shared" si="5"/>
        <v>28750</v>
      </c>
      <c r="AV13" s="80"/>
    </row>
    <row r="14" spans="1:49" ht="15.75" thickBot="1" x14ac:dyDescent="0.3">
      <c r="B14" s="19" t="s">
        <v>5</v>
      </c>
      <c r="C14" s="19"/>
      <c r="D14" s="24"/>
      <c r="E14" s="19"/>
      <c r="F14" s="36">
        <f>SUM(F10:F12)</f>
        <v>8588868.5</v>
      </c>
      <c r="G14" s="1"/>
      <c r="H14" s="36">
        <f>SUM(H10:H12)</f>
        <v>979374.8200000003</v>
      </c>
      <c r="I14" s="1"/>
      <c r="J14" s="36">
        <f>SUM(J10:J12)</f>
        <v>7609493.6799999997</v>
      </c>
      <c r="N14" s="36">
        <f>SUM(N10:N12)</f>
        <v>23800000</v>
      </c>
      <c r="P14" s="36">
        <f>SUM(P10:P12)</f>
        <v>16540000</v>
      </c>
      <c r="Q14" s="1"/>
      <c r="R14" s="36">
        <f>SUM(R10:R12)</f>
        <v>3993668.7799999993</v>
      </c>
      <c r="S14" s="1"/>
      <c r="T14" s="36">
        <f>SUM(T10:T12)</f>
        <v>20533668.780000001</v>
      </c>
      <c r="W14" s="91" t="s">
        <v>326</v>
      </c>
      <c r="X14" s="79">
        <f t="shared" si="0"/>
        <v>2075000</v>
      </c>
      <c r="Y14" s="90"/>
      <c r="Z14" s="90"/>
      <c r="AA14" s="85">
        <f t="shared" si="1"/>
        <v>186487.5</v>
      </c>
      <c r="AB14" s="85">
        <f t="shared" si="2"/>
        <v>2261487.5</v>
      </c>
      <c r="AC14" s="82">
        <f t="shared" ref="AC14" si="9">+AB14+AB13</f>
        <v>2447975</v>
      </c>
      <c r="AD14" s="94"/>
      <c r="AE14" s="88">
        <v>350000</v>
      </c>
      <c r="AF14" s="87"/>
      <c r="AG14" s="86"/>
      <c r="AH14" s="85">
        <v>117987.5</v>
      </c>
      <c r="AI14" s="85">
        <f t="shared" si="3"/>
        <v>467987.5</v>
      </c>
      <c r="AJ14" s="80">
        <f>+AI14+AI13</f>
        <v>585975</v>
      </c>
      <c r="AK14" s="88">
        <v>575000</v>
      </c>
      <c r="AL14" s="87" t="s">
        <v>198</v>
      </c>
      <c r="AM14" s="86">
        <v>0.05</v>
      </c>
      <c r="AN14" s="85">
        <v>39750</v>
      </c>
      <c r="AO14" s="85">
        <f t="shared" si="4"/>
        <v>614750</v>
      </c>
      <c r="AP14" s="80">
        <f>+AO14+AO13</f>
        <v>654500</v>
      </c>
      <c r="AQ14" s="88">
        <v>1150000</v>
      </c>
      <c r="AR14" s="87" t="s">
        <v>198</v>
      </c>
      <c r="AS14" s="86">
        <v>0.05</v>
      </c>
      <c r="AT14" s="85">
        <v>28750</v>
      </c>
      <c r="AU14" s="85">
        <f t="shared" si="5"/>
        <v>1178750</v>
      </c>
      <c r="AV14" s="80">
        <f>+AU14+AU13</f>
        <v>1207500</v>
      </c>
    </row>
    <row r="15" spans="1:49" ht="15.75" thickTop="1" x14ac:dyDescent="0.25">
      <c r="D15" s="26"/>
      <c r="Q15" s="1"/>
      <c r="S15" s="1"/>
      <c r="W15" s="91" t="s">
        <v>325</v>
      </c>
      <c r="X15" s="79">
        <f t="shared" si="0"/>
        <v>0</v>
      </c>
      <c r="Y15" s="90"/>
      <c r="Z15" s="90"/>
      <c r="AA15" s="85">
        <f t="shared" si="1"/>
        <v>142112.5</v>
      </c>
      <c r="AB15" s="85">
        <f t="shared" si="2"/>
        <v>142112.5</v>
      </c>
      <c r="AC15" s="82"/>
      <c r="AD15" s="94"/>
      <c r="AE15" s="89"/>
      <c r="AF15" s="92"/>
      <c r="AG15" s="86"/>
      <c r="AH15" s="85">
        <v>110987.5</v>
      </c>
      <c r="AI15" s="85">
        <f t="shared" si="3"/>
        <v>110987.5</v>
      </c>
      <c r="AJ15" s="80"/>
      <c r="AK15" s="89">
        <v>0</v>
      </c>
      <c r="AL15" s="92"/>
      <c r="AM15" s="86"/>
      <c r="AN15" s="85">
        <v>31125</v>
      </c>
      <c r="AO15" s="85">
        <f t="shared" si="4"/>
        <v>31125</v>
      </c>
      <c r="AP15" s="80"/>
      <c r="AQ15" s="89">
        <v>0</v>
      </c>
      <c r="AR15" s="92"/>
      <c r="AS15" s="86"/>
      <c r="AT15" s="85">
        <v>0</v>
      </c>
      <c r="AU15" s="85">
        <f t="shared" si="5"/>
        <v>0</v>
      </c>
      <c r="AV15" s="80"/>
    </row>
    <row r="16" spans="1:49" x14ac:dyDescent="0.25">
      <c r="D16" s="26" t="s">
        <v>109</v>
      </c>
      <c r="Q16" s="1"/>
      <c r="S16" s="1"/>
      <c r="W16" s="91" t="s">
        <v>324</v>
      </c>
      <c r="X16" s="79">
        <f t="shared" si="0"/>
        <v>955000</v>
      </c>
      <c r="Y16" s="90"/>
      <c r="Z16" s="90"/>
      <c r="AA16" s="85">
        <f t="shared" si="1"/>
        <v>142112.5</v>
      </c>
      <c r="AB16" s="85">
        <f t="shared" si="2"/>
        <v>1097112.5</v>
      </c>
      <c r="AC16" s="82">
        <f t="shared" ref="AC16" si="10">+AB16+AB15</f>
        <v>1239225</v>
      </c>
      <c r="AD16" s="94"/>
      <c r="AE16" s="89">
        <v>360000</v>
      </c>
      <c r="AF16" s="92"/>
      <c r="AG16" s="86"/>
      <c r="AH16" s="85">
        <v>110987.5</v>
      </c>
      <c r="AI16" s="85">
        <f t="shared" si="3"/>
        <v>470987.5</v>
      </c>
      <c r="AJ16" s="80">
        <f>+AI16+AI15</f>
        <v>581975</v>
      </c>
      <c r="AK16" s="89">
        <v>595000</v>
      </c>
      <c r="AL16" s="92"/>
      <c r="AM16" s="86"/>
      <c r="AN16" s="85">
        <v>31125</v>
      </c>
      <c r="AO16" s="85">
        <f t="shared" si="4"/>
        <v>626125</v>
      </c>
      <c r="AP16" s="80">
        <f>+AO16+AO15</f>
        <v>657250</v>
      </c>
      <c r="AQ16" s="89">
        <v>0</v>
      </c>
      <c r="AR16" s="92"/>
      <c r="AS16" s="86"/>
      <c r="AT16" s="85">
        <v>0</v>
      </c>
      <c r="AU16" s="85">
        <f t="shared" si="5"/>
        <v>0</v>
      </c>
      <c r="AV16" s="80">
        <f>+AU16+AU15</f>
        <v>0</v>
      </c>
    </row>
    <row r="17" spans="1:48" x14ac:dyDescent="0.25">
      <c r="D17" s="26" t="s">
        <v>34</v>
      </c>
      <c r="F17" s="10" t="s">
        <v>47</v>
      </c>
      <c r="Q17" s="1"/>
      <c r="S17" s="1"/>
      <c r="W17" s="91" t="s">
        <v>323</v>
      </c>
      <c r="X17" s="79">
        <f t="shared" si="0"/>
        <v>0</v>
      </c>
      <c r="Y17" s="90"/>
      <c r="Z17" s="90"/>
      <c r="AA17" s="85">
        <f t="shared" si="1"/>
        <v>127787.5</v>
      </c>
      <c r="AB17" s="85">
        <f t="shared" si="2"/>
        <v>127787.5</v>
      </c>
      <c r="AC17" s="82"/>
      <c r="AD17" s="94"/>
      <c r="AE17" s="89"/>
      <c r="AF17" s="92"/>
      <c r="AG17" s="86"/>
      <c r="AH17" s="85">
        <v>105587.5</v>
      </c>
      <c r="AI17" s="85">
        <f t="shared" si="3"/>
        <v>105587.5</v>
      </c>
      <c r="AJ17" s="80"/>
      <c r="AK17" s="89">
        <v>0</v>
      </c>
      <c r="AL17" s="92"/>
      <c r="AM17" s="86"/>
      <c r="AN17" s="85">
        <v>22200</v>
      </c>
      <c r="AO17" s="85">
        <f t="shared" si="4"/>
        <v>22200</v>
      </c>
      <c r="AP17" s="80"/>
      <c r="AQ17" s="89">
        <v>0</v>
      </c>
      <c r="AR17" s="92"/>
      <c r="AS17" s="86"/>
      <c r="AT17" s="85">
        <v>0</v>
      </c>
      <c r="AU17" s="85">
        <f t="shared" si="5"/>
        <v>0</v>
      </c>
      <c r="AV17" s="80"/>
    </row>
    <row r="18" spans="1:48" x14ac:dyDescent="0.25">
      <c r="D18" s="26" t="s">
        <v>35</v>
      </c>
      <c r="F18" s="10" t="s">
        <v>54</v>
      </c>
      <c r="Q18" s="1"/>
      <c r="S18" s="1"/>
      <c r="W18" s="91" t="s">
        <v>322</v>
      </c>
      <c r="X18" s="79">
        <f t="shared" si="0"/>
        <v>990000</v>
      </c>
      <c r="Y18" s="90"/>
      <c r="Z18" s="90"/>
      <c r="AA18" s="85">
        <f t="shared" si="1"/>
        <v>127787.5</v>
      </c>
      <c r="AB18" s="85">
        <f t="shared" si="2"/>
        <v>1117787.5</v>
      </c>
      <c r="AC18" s="82">
        <f t="shared" ref="AC18" si="11">+AB18+AB17</f>
        <v>1245575</v>
      </c>
      <c r="AD18" s="94"/>
      <c r="AE18" s="89">
        <v>370000</v>
      </c>
      <c r="AF18" s="92"/>
      <c r="AG18" s="86"/>
      <c r="AH18" s="85">
        <v>105587.5</v>
      </c>
      <c r="AI18" s="85">
        <f t="shared" si="3"/>
        <v>475587.5</v>
      </c>
      <c r="AJ18" s="80">
        <f>+AI18+AI17</f>
        <v>581175</v>
      </c>
      <c r="AK18" s="89">
        <v>620000</v>
      </c>
      <c r="AL18" s="92"/>
      <c r="AM18" s="86"/>
      <c r="AN18" s="85">
        <v>22200</v>
      </c>
      <c r="AO18" s="85">
        <f t="shared" si="4"/>
        <v>642200</v>
      </c>
      <c r="AP18" s="80">
        <f>+AO18+AO17</f>
        <v>664400</v>
      </c>
      <c r="AQ18" s="89">
        <v>0</v>
      </c>
      <c r="AR18" s="92"/>
      <c r="AS18" s="86"/>
      <c r="AT18" s="85">
        <v>0</v>
      </c>
      <c r="AU18" s="85">
        <f t="shared" si="5"/>
        <v>0</v>
      </c>
      <c r="AV18" s="80">
        <f>+AU18+AU17</f>
        <v>0</v>
      </c>
    </row>
    <row r="19" spans="1:48" x14ac:dyDescent="0.25">
      <c r="W19" s="91" t="s">
        <v>321</v>
      </c>
      <c r="X19" s="79">
        <f t="shared" si="0"/>
        <v>0</v>
      </c>
      <c r="Y19" s="90"/>
      <c r="Z19" s="90"/>
      <c r="AA19" s="85">
        <f t="shared" si="1"/>
        <v>113168.75</v>
      </c>
      <c r="AB19" s="85">
        <f t="shared" si="2"/>
        <v>113168.75</v>
      </c>
      <c r="AC19" s="82"/>
      <c r="AD19" s="94"/>
      <c r="AE19" s="89"/>
      <c r="AF19" s="92"/>
      <c r="AG19" s="86"/>
      <c r="AH19" s="85">
        <v>100268.75</v>
      </c>
      <c r="AI19" s="85">
        <f t="shared" si="3"/>
        <v>100268.75</v>
      </c>
      <c r="AJ19" s="80"/>
      <c r="AK19" s="89">
        <v>0</v>
      </c>
      <c r="AL19" s="92"/>
      <c r="AM19" s="86"/>
      <c r="AN19" s="85">
        <v>12900</v>
      </c>
      <c r="AO19" s="85">
        <f t="shared" si="4"/>
        <v>12900</v>
      </c>
      <c r="AP19" s="80"/>
      <c r="AQ19" s="89">
        <v>0</v>
      </c>
      <c r="AR19" s="92"/>
      <c r="AS19" s="86"/>
      <c r="AT19" s="85">
        <v>0</v>
      </c>
      <c r="AU19" s="85">
        <f t="shared" si="5"/>
        <v>0</v>
      </c>
      <c r="AV19" s="80"/>
    </row>
    <row r="20" spans="1:48" x14ac:dyDescent="0.25">
      <c r="D20" s="26" t="s">
        <v>65</v>
      </c>
      <c r="W20" s="91" t="s">
        <v>320</v>
      </c>
      <c r="X20" s="79">
        <f t="shared" si="0"/>
        <v>1030000</v>
      </c>
      <c r="Y20" s="90"/>
      <c r="Z20" s="90"/>
      <c r="AA20" s="85">
        <f t="shared" si="1"/>
        <v>113168.75</v>
      </c>
      <c r="AB20" s="85">
        <f t="shared" si="2"/>
        <v>1143168.75</v>
      </c>
      <c r="AC20" s="82">
        <f t="shared" ref="AC20" si="12">+AB20+AB19</f>
        <v>1256337.5</v>
      </c>
      <c r="AD20" s="94"/>
      <c r="AE20" s="89">
        <v>385000</v>
      </c>
      <c r="AF20" s="92"/>
      <c r="AG20" s="86"/>
      <c r="AH20" s="85">
        <v>100268.75</v>
      </c>
      <c r="AI20" s="85">
        <f t="shared" si="3"/>
        <v>485268.75</v>
      </c>
      <c r="AJ20" s="80">
        <f>+AI20+AI19</f>
        <v>585537.5</v>
      </c>
      <c r="AK20" s="89">
        <v>645000</v>
      </c>
      <c r="AL20" s="92"/>
      <c r="AM20" s="86"/>
      <c r="AN20" s="85">
        <v>12900</v>
      </c>
      <c r="AO20" s="85">
        <f t="shared" si="4"/>
        <v>657900</v>
      </c>
      <c r="AP20" s="80">
        <f>+AO20+AO19</f>
        <v>670800</v>
      </c>
      <c r="AQ20" s="89">
        <v>0</v>
      </c>
      <c r="AR20" s="92"/>
      <c r="AS20" s="86"/>
      <c r="AT20" s="85">
        <v>0</v>
      </c>
      <c r="AU20" s="85">
        <f t="shared" si="5"/>
        <v>0</v>
      </c>
      <c r="AV20" s="80">
        <f>+AU20+AU19</f>
        <v>0</v>
      </c>
    </row>
    <row r="21" spans="1:48" x14ac:dyDescent="0.25">
      <c r="W21" s="91" t="s">
        <v>319</v>
      </c>
      <c r="X21" s="79">
        <f t="shared" si="0"/>
        <v>0</v>
      </c>
      <c r="Y21" s="90"/>
      <c r="Z21" s="90"/>
      <c r="AA21" s="85">
        <f t="shared" si="1"/>
        <v>94975</v>
      </c>
      <c r="AB21" s="85">
        <f t="shared" si="2"/>
        <v>94975</v>
      </c>
      <c r="AC21" s="82"/>
      <c r="AD21" s="94"/>
      <c r="AE21" s="89"/>
      <c r="AF21" s="92"/>
      <c r="AG21" s="86"/>
      <c r="AH21" s="85">
        <v>94975</v>
      </c>
      <c r="AI21" s="85">
        <f t="shared" si="3"/>
        <v>94975</v>
      </c>
      <c r="AJ21" s="80"/>
      <c r="AK21" s="89">
        <v>0</v>
      </c>
      <c r="AL21" s="92"/>
      <c r="AM21" s="86"/>
      <c r="AN21" s="85">
        <v>0</v>
      </c>
      <c r="AO21" s="85">
        <f t="shared" si="4"/>
        <v>0</v>
      </c>
      <c r="AP21" s="80"/>
      <c r="AQ21" s="89">
        <v>0</v>
      </c>
      <c r="AR21" s="92"/>
      <c r="AS21" s="86"/>
      <c r="AT21" s="85">
        <v>0</v>
      </c>
      <c r="AU21" s="85">
        <f t="shared" si="5"/>
        <v>0</v>
      </c>
      <c r="AV21" s="80"/>
    </row>
    <row r="22" spans="1:48" x14ac:dyDescent="0.25">
      <c r="W22" s="91" t="s">
        <v>318</v>
      </c>
      <c r="X22" s="79">
        <f t="shared" si="0"/>
        <v>395000</v>
      </c>
      <c r="Y22" s="90"/>
      <c r="Z22" s="90"/>
      <c r="AA22" s="85">
        <f t="shared" si="1"/>
        <v>94975</v>
      </c>
      <c r="AB22" s="85">
        <f t="shared" si="2"/>
        <v>489975</v>
      </c>
      <c r="AC22" s="82">
        <f t="shared" ref="AC22" si="13">+AB22+AB21</f>
        <v>584950</v>
      </c>
      <c r="AD22" s="94"/>
      <c r="AE22" s="89">
        <v>395000</v>
      </c>
      <c r="AF22" s="92"/>
      <c r="AG22" s="86"/>
      <c r="AH22" s="85">
        <v>94975</v>
      </c>
      <c r="AI22" s="85">
        <f t="shared" si="3"/>
        <v>489975</v>
      </c>
      <c r="AJ22" s="80">
        <f>+AI22+AI21</f>
        <v>584950</v>
      </c>
      <c r="AK22" s="89">
        <v>0</v>
      </c>
      <c r="AL22" s="92"/>
      <c r="AM22" s="86"/>
      <c r="AN22" s="85">
        <v>0</v>
      </c>
      <c r="AO22" s="85">
        <f t="shared" si="4"/>
        <v>0</v>
      </c>
      <c r="AP22" s="80">
        <f>+AO22+AO21</f>
        <v>0</v>
      </c>
      <c r="AQ22" s="89">
        <v>0</v>
      </c>
      <c r="AR22" s="92"/>
      <c r="AS22" s="86"/>
      <c r="AT22" s="85">
        <v>0</v>
      </c>
      <c r="AU22" s="85">
        <f t="shared" si="5"/>
        <v>0</v>
      </c>
      <c r="AV22" s="80">
        <f>+AU22+AU21</f>
        <v>0</v>
      </c>
    </row>
    <row r="23" spans="1:48" ht="15.75" x14ac:dyDescent="0.25">
      <c r="A23" s="13" t="s">
        <v>15</v>
      </c>
      <c r="B23" s="13" t="s">
        <v>37</v>
      </c>
      <c r="C23" s="14"/>
      <c r="D23" s="14"/>
      <c r="E23" s="14"/>
      <c r="F23" s="14"/>
      <c r="W23" s="91" t="s">
        <v>317</v>
      </c>
      <c r="X23" s="79">
        <f t="shared" si="0"/>
        <v>0</v>
      </c>
      <c r="Y23" s="90"/>
      <c r="Z23" s="90"/>
      <c r="AA23" s="85">
        <f t="shared" si="1"/>
        <v>87075</v>
      </c>
      <c r="AB23" s="85">
        <f t="shared" si="2"/>
        <v>87075</v>
      </c>
      <c r="AC23" s="82"/>
      <c r="AD23"/>
      <c r="AE23" s="152"/>
      <c r="AF23"/>
      <c r="AG23"/>
      <c r="AH23" s="152">
        <v>87075</v>
      </c>
      <c r="AI23" s="85">
        <f t="shared" si="3"/>
        <v>87075</v>
      </c>
      <c r="AJ23" s="80"/>
      <c r="AK23"/>
      <c r="AL23"/>
      <c r="AM23"/>
      <c r="AN23"/>
      <c r="AO23"/>
      <c r="AP23"/>
      <c r="AQ23"/>
      <c r="AR23"/>
      <c r="AS23"/>
      <c r="AT23"/>
      <c r="AU23"/>
      <c r="AV23"/>
    </row>
    <row r="24" spans="1:48" x14ac:dyDescent="0.25">
      <c r="W24" s="91" t="s">
        <v>316</v>
      </c>
      <c r="X24" s="79">
        <f t="shared" si="0"/>
        <v>410000</v>
      </c>
      <c r="Y24" s="90"/>
      <c r="Z24" s="90"/>
      <c r="AA24" s="85">
        <f t="shared" si="1"/>
        <v>87075</v>
      </c>
      <c r="AB24" s="85">
        <f t="shared" si="2"/>
        <v>497075</v>
      </c>
      <c r="AC24" s="82">
        <f t="shared" ref="AC24" si="14">+AB24+AB23</f>
        <v>584150</v>
      </c>
      <c r="AD24"/>
      <c r="AE24" s="152">
        <v>410000</v>
      </c>
      <c r="AF24"/>
      <c r="AG24"/>
      <c r="AH24" s="152">
        <v>87075</v>
      </c>
      <c r="AI24" s="85">
        <f t="shared" si="3"/>
        <v>497075</v>
      </c>
      <c r="AJ24" s="80">
        <f t="shared" ref="AJ24" si="15">+AI24+AI23</f>
        <v>584150</v>
      </c>
      <c r="AK24"/>
      <c r="AL24"/>
      <c r="AM24"/>
      <c r="AN24"/>
      <c r="AO24"/>
      <c r="AP24"/>
      <c r="AQ24"/>
      <c r="AR24"/>
      <c r="AS24"/>
      <c r="AT24"/>
      <c r="AU24"/>
      <c r="AV24"/>
    </row>
    <row r="25" spans="1:48" x14ac:dyDescent="0.25">
      <c r="B25" s="17" t="s">
        <v>6</v>
      </c>
      <c r="D25" s="28" t="s">
        <v>29</v>
      </c>
      <c r="W25" s="91" t="s">
        <v>315</v>
      </c>
      <c r="X25" s="79">
        <f t="shared" si="0"/>
        <v>0</v>
      </c>
      <c r="Y25" s="90"/>
      <c r="Z25" s="90"/>
      <c r="AA25" s="85">
        <f t="shared" si="1"/>
        <v>78875</v>
      </c>
      <c r="AB25" s="85">
        <f t="shared" si="2"/>
        <v>78875</v>
      </c>
      <c r="AC25" s="82"/>
      <c r="AD25"/>
      <c r="AE25" s="152"/>
      <c r="AF25"/>
      <c r="AG25"/>
      <c r="AH25" s="152">
        <v>78875</v>
      </c>
      <c r="AI25" s="85">
        <f t="shared" si="3"/>
        <v>78875</v>
      </c>
      <c r="AJ25" s="80"/>
      <c r="AK25"/>
      <c r="AL25"/>
      <c r="AM25"/>
      <c r="AN25"/>
      <c r="AO25"/>
      <c r="AP25"/>
      <c r="AQ25"/>
      <c r="AR25"/>
      <c r="AS25"/>
      <c r="AT25"/>
      <c r="AU25"/>
      <c r="AV25"/>
    </row>
    <row r="26" spans="1:48" x14ac:dyDescent="0.25">
      <c r="B26" s="19"/>
      <c r="W26" s="91" t="s">
        <v>314</v>
      </c>
      <c r="X26" s="79">
        <f t="shared" si="0"/>
        <v>425000</v>
      </c>
      <c r="Y26" s="90"/>
      <c r="Z26" s="90"/>
      <c r="AA26" s="85">
        <f t="shared" si="1"/>
        <v>78875</v>
      </c>
      <c r="AB26" s="85">
        <f t="shared" si="2"/>
        <v>503875</v>
      </c>
      <c r="AC26" s="82">
        <f t="shared" ref="AC26" si="16">+AB26+AB25</f>
        <v>582750</v>
      </c>
      <c r="AD26"/>
      <c r="AE26" s="152">
        <v>425000</v>
      </c>
      <c r="AF26"/>
      <c r="AG26"/>
      <c r="AH26" s="152">
        <v>78875</v>
      </c>
      <c r="AI26" s="85">
        <f t="shared" si="3"/>
        <v>503875</v>
      </c>
      <c r="AJ26" s="80">
        <f t="shared" ref="AJ26" si="17">+AI26+AI25</f>
        <v>582750</v>
      </c>
      <c r="AK26"/>
      <c r="AL26"/>
      <c r="AM26"/>
      <c r="AN26"/>
      <c r="AO26"/>
      <c r="AP26"/>
      <c r="AQ26"/>
      <c r="AR26"/>
      <c r="AS26"/>
      <c r="AT26"/>
      <c r="AU26"/>
      <c r="AV26"/>
    </row>
    <row r="27" spans="1:48" x14ac:dyDescent="0.25">
      <c r="B27" s="19">
        <v>2012</v>
      </c>
      <c r="D27" s="210" t="s">
        <v>80</v>
      </c>
      <c r="E27" s="210"/>
      <c r="F27" s="210"/>
      <c r="G27" s="210"/>
      <c r="H27" s="210"/>
      <c r="I27" s="210"/>
      <c r="J27" s="210"/>
      <c r="K27" s="210"/>
      <c r="L27" s="210"/>
      <c r="M27" s="210"/>
      <c r="N27" s="210"/>
      <c r="O27" s="210"/>
      <c r="P27" s="210"/>
      <c r="Q27" s="210"/>
      <c r="R27" s="210"/>
      <c r="S27" s="210"/>
      <c r="W27" s="91" t="s">
        <v>313</v>
      </c>
      <c r="X27" s="79">
        <f t="shared" si="0"/>
        <v>0</v>
      </c>
      <c r="Y27" s="90"/>
      <c r="Z27" s="90"/>
      <c r="AA27" s="85">
        <f t="shared" si="1"/>
        <v>72500</v>
      </c>
      <c r="AB27" s="85">
        <f t="shared" si="2"/>
        <v>72500</v>
      </c>
      <c r="AC27" s="82"/>
      <c r="AD27"/>
      <c r="AE27" s="152"/>
      <c r="AF27"/>
      <c r="AG27"/>
      <c r="AH27" s="152">
        <v>72500</v>
      </c>
      <c r="AI27" s="85">
        <f t="shared" si="3"/>
        <v>72500</v>
      </c>
      <c r="AJ27" s="80"/>
      <c r="AK27"/>
      <c r="AL27"/>
      <c r="AM27"/>
      <c r="AN27"/>
      <c r="AO27"/>
      <c r="AP27"/>
      <c r="AQ27"/>
      <c r="AR27"/>
      <c r="AS27"/>
      <c r="AT27"/>
      <c r="AU27"/>
      <c r="AV27"/>
    </row>
    <row r="28" spans="1:48" x14ac:dyDescent="0.25">
      <c r="B28" s="19">
        <v>2016</v>
      </c>
      <c r="D28" s="210" t="s">
        <v>118</v>
      </c>
      <c r="E28" s="210"/>
      <c r="F28" s="210"/>
      <c r="G28" s="210"/>
      <c r="H28" s="210"/>
      <c r="I28" s="210"/>
      <c r="J28" s="210"/>
      <c r="K28" s="210"/>
      <c r="L28" s="210"/>
      <c r="M28" s="210"/>
      <c r="N28" s="210"/>
      <c r="O28" s="210"/>
      <c r="P28" s="210"/>
      <c r="Q28" s="210"/>
      <c r="R28" s="210"/>
      <c r="S28" s="210"/>
      <c r="W28" s="91" t="s">
        <v>312</v>
      </c>
      <c r="X28" s="79">
        <f t="shared" si="0"/>
        <v>440000</v>
      </c>
      <c r="Y28" s="90"/>
      <c r="Z28" s="90"/>
      <c r="AA28" s="85">
        <f t="shared" si="1"/>
        <v>72500</v>
      </c>
      <c r="AB28" s="85">
        <f t="shared" si="2"/>
        <v>512500</v>
      </c>
      <c r="AC28" s="82">
        <f t="shared" ref="AC28" si="18">+AB28+AB27</f>
        <v>585000</v>
      </c>
      <c r="AD28"/>
      <c r="AE28" s="152">
        <v>440000</v>
      </c>
      <c r="AF28"/>
      <c r="AG28"/>
      <c r="AH28" s="152">
        <v>72500</v>
      </c>
      <c r="AI28" s="85">
        <f t="shared" si="3"/>
        <v>512500</v>
      </c>
      <c r="AJ28" s="80">
        <f t="shared" ref="AJ28" si="19">+AI28+AI27</f>
        <v>585000</v>
      </c>
      <c r="AK28"/>
      <c r="AL28"/>
      <c r="AM28"/>
      <c r="AN28"/>
      <c r="AO28"/>
      <c r="AP28"/>
      <c r="AQ28"/>
      <c r="AR28"/>
      <c r="AS28"/>
      <c r="AT28"/>
      <c r="AU28"/>
      <c r="AV28"/>
    </row>
    <row r="29" spans="1:48" x14ac:dyDescent="0.25">
      <c r="B29" s="72">
        <v>2019</v>
      </c>
      <c r="D29" s="209" t="s">
        <v>466</v>
      </c>
      <c r="E29" s="209"/>
      <c r="F29" s="209"/>
      <c r="G29" s="209"/>
      <c r="H29" s="209"/>
      <c r="I29" s="209"/>
      <c r="J29" s="209"/>
      <c r="K29" s="209"/>
      <c r="L29" s="209"/>
      <c r="M29" s="209"/>
      <c r="N29" s="209"/>
      <c r="O29" s="209"/>
      <c r="P29" s="209"/>
      <c r="Q29" s="209"/>
      <c r="R29" s="209"/>
      <c r="S29" s="209"/>
      <c r="W29" s="91" t="s">
        <v>311</v>
      </c>
      <c r="X29" s="79">
        <f t="shared" si="0"/>
        <v>0</v>
      </c>
      <c r="Y29" s="90"/>
      <c r="Z29" s="90"/>
      <c r="AA29" s="85">
        <f t="shared" si="1"/>
        <v>63700</v>
      </c>
      <c r="AB29" s="85">
        <f t="shared" si="2"/>
        <v>63700</v>
      </c>
      <c r="AC29" s="82"/>
      <c r="AD29"/>
      <c r="AE29" s="152"/>
      <c r="AF29"/>
      <c r="AG29"/>
      <c r="AH29" s="152">
        <v>63700</v>
      </c>
      <c r="AI29" s="85">
        <f t="shared" si="3"/>
        <v>63700</v>
      </c>
      <c r="AJ29" s="80"/>
      <c r="AK29"/>
      <c r="AL29"/>
      <c r="AM29"/>
      <c r="AN29"/>
      <c r="AO29"/>
      <c r="AP29"/>
      <c r="AQ29"/>
      <c r="AR29"/>
      <c r="AS29"/>
      <c r="AT29"/>
      <c r="AU29"/>
      <c r="AV29"/>
    </row>
    <row r="30" spans="1:48" x14ac:dyDescent="0.25">
      <c r="D30" s="209"/>
      <c r="E30" s="209"/>
      <c r="F30" s="209"/>
      <c r="G30" s="209"/>
      <c r="H30" s="209"/>
      <c r="I30" s="209"/>
      <c r="J30" s="209"/>
      <c r="K30" s="209"/>
      <c r="L30" s="209"/>
      <c r="M30" s="209"/>
      <c r="N30" s="209"/>
      <c r="O30" s="209"/>
      <c r="P30" s="209"/>
      <c r="Q30" s="209"/>
      <c r="R30" s="209"/>
      <c r="S30" s="209"/>
      <c r="W30" s="91" t="s">
        <v>310</v>
      </c>
      <c r="X30" s="79">
        <f t="shared" si="0"/>
        <v>455000</v>
      </c>
      <c r="Y30" s="90"/>
      <c r="Z30" s="90"/>
      <c r="AA30" s="85">
        <f t="shared" si="1"/>
        <v>63700</v>
      </c>
      <c r="AB30" s="85">
        <f t="shared" si="2"/>
        <v>518700</v>
      </c>
      <c r="AC30" s="82">
        <f t="shared" ref="AC30" si="20">+AB30+AB29</f>
        <v>582400</v>
      </c>
      <c r="AD30"/>
      <c r="AE30" s="152">
        <v>455000</v>
      </c>
      <c r="AF30"/>
      <c r="AG30"/>
      <c r="AH30" s="152">
        <v>63700</v>
      </c>
      <c r="AI30" s="85">
        <f t="shared" si="3"/>
        <v>518700</v>
      </c>
      <c r="AJ30" s="80">
        <f t="shared" ref="AJ30" si="21">+AI30+AI29</f>
        <v>582400</v>
      </c>
      <c r="AK30"/>
      <c r="AL30"/>
      <c r="AM30"/>
      <c r="AN30"/>
      <c r="AO30"/>
      <c r="AP30"/>
      <c r="AQ30"/>
      <c r="AR30"/>
      <c r="AS30"/>
      <c r="AT30"/>
      <c r="AU30"/>
      <c r="AV30"/>
    </row>
    <row r="31" spans="1:48" ht="15.75" x14ac:dyDescent="0.25">
      <c r="A31" s="13" t="s">
        <v>30</v>
      </c>
      <c r="B31" s="13" t="s">
        <v>38</v>
      </c>
      <c r="C31" s="14"/>
      <c r="D31" s="35"/>
      <c r="E31" s="14"/>
      <c r="F31" s="14"/>
      <c r="W31" s="91" t="s">
        <v>309</v>
      </c>
      <c r="X31" s="79">
        <f t="shared" si="0"/>
        <v>0</v>
      </c>
      <c r="Y31" s="90"/>
      <c r="Z31" s="90"/>
      <c r="AA31" s="85">
        <f t="shared" si="1"/>
        <v>56875</v>
      </c>
      <c r="AB31" s="85">
        <f t="shared" si="2"/>
        <v>56875</v>
      </c>
      <c r="AC31" s="82"/>
      <c r="AD31"/>
      <c r="AE31" s="152"/>
      <c r="AF31"/>
      <c r="AG31"/>
      <c r="AH31" s="152">
        <v>56875</v>
      </c>
      <c r="AI31" s="85">
        <f t="shared" si="3"/>
        <v>56875</v>
      </c>
      <c r="AJ31" s="80"/>
      <c r="AK31"/>
      <c r="AL31"/>
      <c r="AM31"/>
      <c r="AN31"/>
      <c r="AO31"/>
      <c r="AP31"/>
      <c r="AQ31"/>
      <c r="AR31"/>
      <c r="AS31"/>
      <c r="AT31"/>
      <c r="AU31"/>
      <c r="AV31"/>
    </row>
    <row r="32" spans="1:48" x14ac:dyDescent="0.25">
      <c r="W32" s="91" t="s">
        <v>308</v>
      </c>
      <c r="X32" s="79">
        <f t="shared" si="0"/>
        <v>470000</v>
      </c>
      <c r="Y32" s="90"/>
      <c r="Z32" s="90"/>
      <c r="AA32" s="85">
        <f t="shared" si="1"/>
        <v>56875</v>
      </c>
      <c r="AB32" s="85">
        <f t="shared" si="2"/>
        <v>526875</v>
      </c>
      <c r="AC32" s="82">
        <f t="shared" ref="AC32" si="22">+AB32+AB31</f>
        <v>583750</v>
      </c>
      <c r="AD32"/>
      <c r="AE32" s="152">
        <v>470000</v>
      </c>
      <c r="AF32"/>
      <c r="AG32"/>
      <c r="AH32" s="152">
        <v>56875</v>
      </c>
      <c r="AI32" s="85">
        <f t="shared" si="3"/>
        <v>526875</v>
      </c>
      <c r="AJ32" s="80">
        <f t="shared" ref="AJ32" si="23">+AI32+AI31</f>
        <v>583750</v>
      </c>
      <c r="AK32"/>
      <c r="AL32"/>
      <c r="AM32"/>
      <c r="AN32"/>
      <c r="AO32"/>
      <c r="AP32"/>
      <c r="AQ32"/>
      <c r="AR32"/>
      <c r="AS32"/>
      <c r="AT32"/>
      <c r="AU32"/>
      <c r="AV32"/>
    </row>
    <row r="33" spans="2:48" x14ac:dyDescent="0.25">
      <c r="B33" s="194" t="s">
        <v>16</v>
      </c>
      <c r="C33" s="194"/>
      <c r="D33" s="194"/>
      <c r="W33" s="91" t="s">
        <v>307</v>
      </c>
      <c r="X33" s="79">
        <f t="shared" si="0"/>
        <v>0</v>
      </c>
      <c r="Y33" s="90"/>
      <c r="Z33" s="90"/>
      <c r="AA33" s="85">
        <f t="shared" si="1"/>
        <v>49825</v>
      </c>
      <c r="AB33" s="85">
        <f t="shared" si="2"/>
        <v>49825</v>
      </c>
      <c r="AC33" s="82"/>
      <c r="AD33"/>
      <c r="AE33" s="152"/>
      <c r="AF33"/>
      <c r="AG33"/>
      <c r="AH33" s="152">
        <v>49825</v>
      </c>
      <c r="AI33" s="85">
        <f t="shared" si="3"/>
        <v>49825</v>
      </c>
      <c r="AJ33" s="80"/>
      <c r="AK33"/>
      <c r="AL33"/>
      <c r="AM33"/>
      <c r="AN33"/>
      <c r="AO33"/>
      <c r="AP33"/>
      <c r="AQ33"/>
      <c r="AR33"/>
      <c r="AS33"/>
      <c r="AT33"/>
      <c r="AU33"/>
      <c r="AV33"/>
    </row>
    <row r="34" spans="2:48" x14ac:dyDescent="0.25">
      <c r="W34" s="91" t="s">
        <v>306</v>
      </c>
      <c r="X34" s="79">
        <f t="shared" si="0"/>
        <v>485000</v>
      </c>
      <c r="Y34" s="90"/>
      <c r="Z34" s="90"/>
      <c r="AA34" s="85">
        <f t="shared" si="1"/>
        <v>49825</v>
      </c>
      <c r="AB34" s="85">
        <f t="shared" si="2"/>
        <v>534825</v>
      </c>
      <c r="AC34" s="82">
        <f t="shared" ref="AC34" si="24">+AB34+AB33</f>
        <v>584650</v>
      </c>
      <c r="AD34"/>
      <c r="AE34" s="152">
        <v>485000</v>
      </c>
      <c r="AF34"/>
      <c r="AG34"/>
      <c r="AH34" s="152">
        <v>49825</v>
      </c>
      <c r="AI34" s="85">
        <f t="shared" si="3"/>
        <v>534825</v>
      </c>
      <c r="AJ34" s="80">
        <f t="shared" ref="AJ34" si="25">+AI34+AI33</f>
        <v>584650</v>
      </c>
      <c r="AK34"/>
      <c r="AL34"/>
      <c r="AM34"/>
      <c r="AN34"/>
      <c r="AO34"/>
      <c r="AP34"/>
      <c r="AQ34"/>
      <c r="AR34"/>
      <c r="AS34"/>
      <c r="AT34"/>
      <c r="AU34"/>
      <c r="AV34"/>
    </row>
    <row r="35" spans="2:48" x14ac:dyDescent="0.25">
      <c r="B35" s="10" t="s">
        <v>57</v>
      </c>
      <c r="W35" s="91" t="s">
        <v>305</v>
      </c>
      <c r="X35" s="79">
        <f t="shared" si="0"/>
        <v>0</v>
      </c>
      <c r="Y35" s="90"/>
      <c r="Z35" s="90"/>
      <c r="AA35" s="85">
        <f t="shared" si="1"/>
        <v>42550</v>
      </c>
      <c r="AB35" s="85">
        <f t="shared" si="2"/>
        <v>42550</v>
      </c>
      <c r="AC35" s="82"/>
      <c r="AD35"/>
      <c r="AE35" s="152"/>
      <c r="AF35"/>
      <c r="AG35"/>
      <c r="AH35" s="152">
        <v>42550</v>
      </c>
      <c r="AI35" s="85">
        <f t="shared" si="3"/>
        <v>42550</v>
      </c>
      <c r="AJ35" s="80"/>
      <c r="AK35"/>
      <c r="AL35"/>
      <c r="AM35"/>
      <c r="AN35"/>
      <c r="AO35"/>
      <c r="AP35"/>
      <c r="AQ35"/>
      <c r="AR35"/>
      <c r="AS35"/>
      <c r="AT35"/>
      <c r="AU35"/>
      <c r="AV35"/>
    </row>
    <row r="36" spans="2:48" x14ac:dyDescent="0.25">
      <c r="B36" s="10" t="s">
        <v>28</v>
      </c>
      <c r="W36" s="91" t="s">
        <v>304</v>
      </c>
      <c r="X36" s="79">
        <f t="shared" si="0"/>
        <v>500000</v>
      </c>
      <c r="Y36" s="90"/>
      <c r="Z36" s="90"/>
      <c r="AA36" s="85">
        <f t="shared" si="1"/>
        <v>42550</v>
      </c>
      <c r="AB36" s="85">
        <f t="shared" si="2"/>
        <v>542550</v>
      </c>
      <c r="AC36" s="82">
        <f t="shared" ref="AC36" si="26">+AB36+AB35</f>
        <v>585100</v>
      </c>
      <c r="AD36"/>
      <c r="AE36" s="152">
        <v>500000</v>
      </c>
      <c r="AF36"/>
      <c r="AG36"/>
      <c r="AH36" s="152">
        <v>42550</v>
      </c>
      <c r="AI36" s="85">
        <f t="shared" si="3"/>
        <v>542550</v>
      </c>
      <c r="AJ36" s="80">
        <f t="shared" ref="AJ36" si="27">+AI36+AI35</f>
        <v>585100</v>
      </c>
      <c r="AK36"/>
      <c r="AL36"/>
      <c r="AM36"/>
      <c r="AN36"/>
      <c r="AO36"/>
      <c r="AP36"/>
      <c r="AQ36"/>
      <c r="AR36"/>
      <c r="AS36"/>
      <c r="AT36"/>
      <c r="AU36"/>
      <c r="AV36"/>
    </row>
    <row r="37" spans="2:48" x14ac:dyDescent="0.25">
      <c r="W37" s="91" t="s">
        <v>303</v>
      </c>
      <c r="X37" s="79">
        <f t="shared" si="0"/>
        <v>0</v>
      </c>
      <c r="Y37" s="90"/>
      <c r="Z37" s="90"/>
      <c r="AA37" s="85">
        <f t="shared" si="1"/>
        <v>35050</v>
      </c>
      <c r="AB37" s="85">
        <f t="shared" si="2"/>
        <v>35050</v>
      </c>
      <c r="AC37" s="82"/>
      <c r="AD37"/>
      <c r="AE37" s="152"/>
      <c r="AF37"/>
      <c r="AG37"/>
      <c r="AH37" s="152">
        <v>35050</v>
      </c>
      <c r="AI37" s="85">
        <f t="shared" si="3"/>
        <v>35050</v>
      </c>
      <c r="AJ37" s="80"/>
      <c r="AK37"/>
      <c r="AL37"/>
      <c r="AM37"/>
      <c r="AN37"/>
      <c r="AO37"/>
      <c r="AP37"/>
      <c r="AQ37"/>
      <c r="AR37"/>
      <c r="AS37"/>
      <c r="AT37"/>
      <c r="AU37"/>
      <c r="AV37"/>
    </row>
    <row r="38" spans="2:48" x14ac:dyDescent="0.25">
      <c r="W38" s="91" t="s">
        <v>302</v>
      </c>
      <c r="X38" s="79">
        <f t="shared" si="0"/>
        <v>515000</v>
      </c>
      <c r="Y38" s="90"/>
      <c r="Z38" s="90"/>
      <c r="AA38" s="85">
        <f t="shared" si="1"/>
        <v>35050</v>
      </c>
      <c r="AB38" s="85">
        <f t="shared" si="2"/>
        <v>550050</v>
      </c>
      <c r="AC38" s="82">
        <f t="shared" ref="AC38" si="28">+AB38+AB37</f>
        <v>585100</v>
      </c>
      <c r="AD38"/>
      <c r="AE38" s="152">
        <v>515000</v>
      </c>
      <c r="AF38"/>
      <c r="AG38"/>
      <c r="AH38" s="152">
        <v>35050</v>
      </c>
      <c r="AI38" s="85">
        <f t="shared" si="3"/>
        <v>550050</v>
      </c>
      <c r="AJ38" s="80">
        <f t="shared" ref="AJ38" si="29">+AI38+AI37</f>
        <v>585100</v>
      </c>
      <c r="AK38"/>
      <c r="AL38"/>
      <c r="AM38"/>
      <c r="AN38"/>
      <c r="AO38"/>
      <c r="AP38"/>
      <c r="AQ38"/>
      <c r="AR38"/>
      <c r="AS38"/>
      <c r="AT38"/>
      <c r="AU38"/>
      <c r="AV38"/>
    </row>
    <row r="39" spans="2:48" x14ac:dyDescent="0.25">
      <c r="W39" s="91" t="s">
        <v>301</v>
      </c>
      <c r="X39" s="79">
        <f t="shared" si="0"/>
        <v>0</v>
      </c>
      <c r="Y39" s="90"/>
      <c r="Z39" s="90"/>
      <c r="AA39" s="85">
        <f t="shared" si="1"/>
        <v>27003.13</v>
      </c>
      <c r="AB39" s="85">
        <f t="shared" si="2"/>
        <v>27003.13</v>
      </c>
      <c r="AC39" s="82"/>
      <c r="AD39"/>
      <c r="AE39" s="152"/>
      <c r="AF39"/>
      <c r="AG39"/>
      <c r="AH39" s="152">
        <v>27003.13</v>
      </c>
      <c r="AI39" s="85">
        <f t="shared" si="3"/>
        <v>27003.13</v>
      </c>
      <c r="AJ39" s="80"/>
      <c r="AK39"/>
      <c r="AL39"/>
      <c r="AM39"/>
      <c r="AN39"/>
      <c r="AO39"/>
      <c r="AP39"/>
      <c r="AQ39"/>
      <c r="AR39"/>
      <c r="AS39"/>
      <c r="AT39"/>
      <c r="AU39"/>
      <c r="AV39"/>
    </row>
    <row r="40" spans="2:48" x14ac:dyDescent="0.25">
      <c r="W40" s="91" t="s">
        <v>300</v>
      </c>
      <c r="X40" s="79">
        <f t="shared" si="0"/>
        <v>530000</v>
      </c>
      <c r="Y40" s="90"/>
      <c r="Z40" s="90"/>
      <c r="AA40" s="85">
        <f t="shared" si="1"/>
        <v>27003.13</v>
      </c>
      <c r="AB40" s="85">
        <f t="shared" si="2"/>
        <v>557003.13</v>
      </c>
      <c r="AC40" s="82">
        <f t="shared" ref="AC40" si="30">+AB40+AB39</f>
        <v>584006.26</v>
      </c>
      <c r="AD40"/>
      <c r="AE40" s="152">
        <v>530000</v>
      </c>
      <c r="AF40"/>
      <c r="AG40"/>
      <c r="AH40" s="152">
        <v>27003.13</v>
      </c>
      <c r="AI40" s="85">
        <f t="shared" si="3"/>
        <v>557003.13</v>
      </c>
      <c r="AJ40" s="80">
        <f t="shared" ref="AJ40" si="31">+AI40+AI39</f>
        <v>584006.26</v>
      </c>
      <c r="AK40"/>
      <c r="AL40"/>
      <c r="AM40"/>
      <c r="AN40"/>
      <c r="AO40"/>
      <c r="AP40"/>
      <c r="AQ40"/>
      <c r="AR40"/>
      <c r="AS40"/>
      <c r="AT40"/>
      <c r="AU40"/>
      <c r="AV40"/>
    </row>
    <row r="41" spans="2:48" x14ac:dyDescent="0.25">
      <c r="W41" s="91" t="s">
        <v>299</v>
      </c>
      <c r="X41" s="79">
        <f t="shared" si="0"/>
        <v>0</v>
      </c>
      <c r="Y41" s="90"/>
      <c r="Z41" s="90"/>
      <c r="AA41" s="85">
        <f t="shared" si="1"/>
        <v>18390.63</v>
      </c>
      <c r="AB41" s="85">
        <f t="shared" si="2"/>
        <v>18390.63</v>
      </c>
      <c r="AC41" s="82"/>
      <c r="AD41"/>
      <c r="AE41" s="152"/>
      <c r="AF41"/>
      <c r="AG41"/>
      <c r="AH41" s="152">
        <v>18390.63</v>
      </c>
      <c r="AI41" s="85">
        <f t="shared" si="3"/>
        <v>18390.63</v>
      </c>
      <c r="AJ41" s="80"/>
      <c r="AK41"/>
      <c r="AL41"/>
      <c r="AM41"/>
      <c r="AN41"/>
      <c r="AO41"/>
      <c r="AP41"/>
      <c r="AQ41"/>
      <c r="AR41"/>
      <c r="AS41"/>
      <c r="AT41"/>
      <c r="AU41"/>
      <c r="AV41"/>
    </row>
    <row r="42" spans="2:48" x14ac:dyDescent="0.25">
      <c r="W42" s="91" t="s">
        <v>298</v>
      </c>
      <c r="X42" s="79">
        <f t="shared" si="0"/>
        <v>545000</v>
      </c>
      <c r="Y42" s="90"/>
      <c r="Z42" s="90"/>
      <c r="AA42" s="85">
        <f t="shared" si="1"/>
        <v>18390.63</v>
      </c>
      <c r="AB42" s="85">
        <f t="shared" si="2"/>
        <v>563390.63</v>
      </c>
      <c r="AC42" s="82">
        <f t="shared" ref="AC42" si="32">+AB42+AB41</f>
        <v>581781.26</v>
      </c>
      <c r="AD42"/>
      <c r="AE42" s="152">
        <v>545000</v>
      </c>
      <c r="AF42"/>
      <c r="AG42"/>
      <c r="AH42" s="152">
        <v>18390.63</v>
      </c>
      <c r="AI42" s="85">
        <f t="shared" si="3"/>
        <v>563390.63</v>
      </c>
      <c r="AJ42" s="80">
        <f t="shared" ref="AJ42" si="33">+AI42+AI41</f>
        <v>581781.26</v>
      </c>
      <c r="AK42"/>
      <c r="AL42"/>
      <c r="AM42"/>
      <c r="AN42"/>
      <c r="AO42"/>
      <c r="AP42"/>
      <c r="AQ42"/>
      <c r="AR42"/>
      <c r="AS42"/>
      <c r="AT42"/>
      <c r="AU42"/>
      <c r="AV42"/>
    </row>
    <row r="43" spans="2:48" x14ac:dyDescent="0.25">
      <c r="W43" s="91" t="s">
        <v>297</v>
      </c>
      <c r="X43" s="79">
        <f t="shared" si="0"/>
        <v>0</v>
      </c>
      <c r="Y43" s="90"/>
      <c r="Z43" s="90"/>
      <c r="AA43" s="85">
        <f t="shared" si="1"/>
        <v>9534.3799999999992</v>
      </c>
      <c r="AB43" s="85">
        <f t="shared" si="2"/>
        <v>9534.3799999999992</v>
      </c>
      <c r="AC43" s="82"/>
      <c r="AD43"/>
      <c r="AE43" s="152"/>
      <c r="AF43"/>
      <c r="AG43"/>
      <c r="AH43" s="152">
        <v>9534.3799999999992</v>
      </c>
      <c r="AI43" s="85">
        <f t="shared" si="3"/>
        <v>9534.3799999999992</v>
      </c>
      <c r="AJ43" s="80"/>
      <c r="AK43"/>
      <c r="AL43"/>
      <c r="AM43"/>
      <c r="AN43"/>
      <c r="AO43"/>
      <c r="AP43"/>
      <c r="AQ43"/>
      <c r="AR43"/>
      <c r="AS43"/>
      <c r="AT43"/>
      <c r="AU43"/>
      <c r="AV43"/>
    </row>
    <row r="44" spans="2:48" x14ac:dyDescent="0.25">
      <c r="W44" s="91" t="s">
        <v>296</v>
      </c>
      <c r="X44" s="79">
        <f t="shared" si="0"/>
        <v>565000</v>
      </c>
      <c r="Y44" s="90"/>
      <c r="Z44" s="90"/>
      <c r="AA44" s="85">
        <f t="shared" si="1"/>
        <v>9534.3799999999992</v>
      </c>
      <c r="AB44" s="85">
        <f t="shared" si="2"/>
        <v>574534.38</v>
      </c>
      <c r="AC44" s="82">
        <f t="shared" ref="AC44" si="34">+AB44+AB43</f>
        <v>584068.76</v>
      </c>
      <c r="AD44"/>
      <c r="AE44" s="152">
        <v>565000</v>
      </c>
      <c r="AF44"/>
      <c r="AG44"/>
      <c r="AH44" s="152">
        <v>9534.3799999999992</v>
      </c>
      <c r="AI44" s="85">
        <f t="shared" si="3"/>
        <v>574534.38</v>
      </c>
      <c r="AJ44" s="80">
        <f t="shared" ref="AJ44" si="35">+AI44+AI43</f>
        <v>584068.76</v>
      </c>
      <c r="AK44"/>
      <c r="AL44"/>
      <c r="AM44"/>
      <c r="AN44"/>
      <c r="AO44"/>
      <c r="AP44"/>
      <c r="AQ44"/>
      <c r="AR44"/>
      <c r="AS44"/>
      <c r="AT44"/>
      <c r="AU44"/>
      <c r="AV44"/>
    </row>
    <row r="45" spans="2:48" x14ac:dyDescent="0.25">
      <c r="W45" s="91" t="s">
        <v>295</v>
      </c>
      <c r="X45"/>
      <c r="Y45"/>
      <c r="Z45"/>
      <c r="AA45"/>
      <c r="AB45"/>
      <c r="AC45"/>
      <c r="AD45"/>
      <c r="AE45"/>
      <c r="AF45"/>
      <c r="AG45"/>
      <c r="AH45"/>
      <c r="AI45"/>
      <c r="AJ45"/>
      <c r="AK45"/>
      <c r="AL45"/>
      <c r="AM45"/>
      <c r="AN45"/>
      <c r="AO45"/>
      <c r="AP45"/>
      <c r="AQ45"/>
      <c r="AR45"/>
      <c r="AS45"/>
      <c r="AT45"/>
      <c r="AU45"/>
      <c r="AV45"/>
    </row>
    <row r="46" spans="2:48" x14ac:dyDescent="0.25">
      <c r="W46" s="91" t="s">
        <v>294</v>
      </c>
      <c r="X46"/>
      <c r="Y46"/>
      <c r="Z46"/>
      <c r="AA46"/>
      <c r="AB46"/>
      <c r="AC46"/>
      <c r="AD46"/>
      <c r="AE46"/>
      <c r="AF46"/>
      <c r="AG46"/>
      <c r="AH46"/>
      <c r="AI46"/>
      <c r="AJ46"/>
      <c r="AK46"/>
      <c r="AL46"/>
      <c r="AM46"/>
      <c r="AN46"/>
      <c r="AO46"/>
      <c r="AP46"/>
      <c r="AQ46"/>
      <c r="AR46"/>
      <c r="AS46"/>
      <c r="AT46"/>
      <c r="AU46"/>
      <c r="AV46"/>
    </row>
    <row r="47" spans="2:48" x14ac:dyDescent="0.25">
      <c r="W47" s="91" t="s">
        <v>293</v>
      </c>
      <c r="X47"/>
      <c r="Y47"/>
      <c r="Z47"/>
      <c r="AA47"/>
      <c r="AB47"/>
      <c r="AC47"/>
      <c r="AD47"/>
      <c r="AE47"/>
      <c r="AF47"/>
      <c r="AG47"/>
      <c r="AH47"/>
      <c r="AI47"/>
      <c r="AJ47"/>
      <c r="AK47"/>
      <c r="AL47"/>
      <c r="AM47"/>
      <c r="AN47"/>
      <c r="AO47"/>
      <c r="AP47"/>
      <c r="AQ47"/>
      <c r="AR47"/>
      <c r="AS47"/>
      <c r="AT47"/>
      <c r="AU47"/>
      <c r="AV47"/>
    </row>
    <row r="48" spans="2:48" x14ac:dyDescent="0.25">
      <c r="W48"/>
      <c r="X48"/>
      <c r="Y48"/>
      <c r="Z48"/>
      <c r="AA48"/>
      <c r="AB48"/>
      <c r="AC48"/>
      <c r="AD48"/>
      <c r="AE48"/>
      <c r="AF48"/>
      <c r="AG48"/>
      <c r="AH48"/>
      <c r="AI48"/>
      <c r="AJ48"/>
      <c r="AK48"/>
      <c r="AL48"/>
      <c r="AM48"/>
      <c r="AN48"/>
      <c r="AO48"/>
      <c r="AP48"/>
      <c r="AQ48"/>
      <c r="AR48"/>
      <c r="AS48"/>
      <c r="AT48"/>
      <c r="AU48"/>
      <c r="AV48"/>
    </row>
    <row r="49" spans="23:48" x14ac:dyDescent="0.25">
      <c r="W49"/>
      <c r="X49"/>
      <c r="Y49"/>
      <c r="Z49"/>
      <c r="AA49"/>
      <c r="AB49"/>
      <c r="AC49"/>
      <c r="AD49"/>
      <c r="AE49"/>
      <c r="AF49"/>
      <c r="AG49"/>
      <c r="AH49"/>
      <c r="AI49"/>
      <c r="AJ49"/>
      <c r="AK49"/>
      <c r="AL49"/>
      <c r="AM49"/>
      <c r="AN49"/>
      <c r="AO49"/>
      <c r="AP49"/>
      <c r="AQ49"/>
      <c r="AR49"/>
      <c r="AS49"/>
      <c r="AT49"/>
      <c r="AU49"/>
      <c r="AV49"/>
    </row>
    <row r="50" spans="23:48" x14ac:dyDescent="0.25">
      <c r="W50"/>
      <c r="X50"/>
      <c r="Y50"/>
      <c r="Z50"/>
      <c r="AA50"/>
      <c r="AB50"/>
      <c r="AC50"/>
      <c r="AD50"/>
      <c r="AE50"/>
      <c r="AF50"/>
      <c r="AG50"/>
      <c r="AH50"/>
      <c r="AI50"/>
      <c r="AJ50"/>
      <c r="AK50"/>
      <c r="AL50"/>
      <c r="AM50"/>
      <c r="AN50"/>
      <c r="AO50"/>
      <c r="AP50"/>
      <c r="AQ50"/>
      <c r="AR50"/>
      <c r="AS50"/>
      <c r="AT50"/>
      <c r="AU50"/>
      <c r="AV50"/>
    </row>
    <row r="51" spans="23:48" x14ac:dyDescent="0.25">
      <c r="W51"/>
      <c r="X51"/>
      <c r="Y51"/>
      <c r="Z51"/>
      <c r="AA51"/>
      <c r="AB51"/>
      <c r="AC51"/>
      <c r="AD51"/>
      <c r="AE51"/>
      <c r="AF51"/>
      <c r="AG51"/>
      <c r="AH51"/>
      <c r="AI51"/>
      <c r="AJ51"/>
      <c r="AK51"/>
      <c r="AL51"/>
      <c r="AM51"/>
      <c r="AN51"/>
      <c r="AO51"/>
      <c r="AP51"/>
      <c r="AQ51"/>
      <c r="AR51"/>
      <c r="AS51"/>
      <c r="AT51"/>
      <c r="AU51"/>
      <c r="AV51"/>
    </row>
    <row r="52" spans="23:48" x14ac:dyDescent="0.25">
      <c r="W52"/>
      <c r="X52"/>
      <c r="Y52"/>
      <c r="Z52"/>
      <c r="AA52"/>
      <c r="AB52"/>
      <c r="AC52"/>
      <c r="AD52"/>
      <c r="AE52"/>
      <c r="AF52"/>
      <c r="AG52"/>
      <c r="AH52"/>
      <c r="AI52"/>
      <c r="AJ52"/>
      <c r="AK52"/>
      <c r="AL52"/>
      <c r="AM52"/>
      <c r="AN52"/>
      <c r="AO52"/>
      <c r="AP52"/>
      <c r="AQ52"/>
      <c r="AR52"/>
      <c r="AS52"/>
      <c r="AT52"/>
      <c r="AU52"/>
      <c r="AV52"/>
    </row>
    <row r="53" spans="23:48" x14ac:dyDescent="0.25">
      <c r="W53"/>
      <c r="X53"/>
      <c r="Y53"/>
      <c r="Z53"/>
      <c r="AA53"/>
      <c r="AB53"/>
      <c r="AC53"/>
      <c r="AD53"/>
      <c r="AE53"/>
      <c r="AF53"/>
      <c r="AG53"/>
      <c r="AH53"/>
      <c r="AI53"/>
      <c r="AJ53"/>
      <c r="AK53"/>
      <c r="AL53"/>
      <c r="AM53"/>
      <c r="AN53"/>
      <c r="AO53"/>
      <c r="AP53"/>
      <c r="AQ53"/>
      <c r="AR53"/>
      <c r="AS53"/>
      <c r="AT53"/>
      <c r="AU53"/>
      <c r="AV53"/>
    </row>
    <row r="54" spans="23:48" x14ac:dyDescent="0.25">
      <c r="W54"/>
      <c r="X54"/>
      <c r="Y54"/>
      <c r="Z54"/>
      <c r="AA54"/>
      <c r="AB54"/>
      <c r="AC54"/>
      <c r="AD54"/>
      <c r="AE54"/>
      <c r="AF54"/>
      <c r="AG54"/>
      <c r="AH54"/>
      <c r="AI54"/>
      <c r="AJ54"/>
      <c r="AK54"/>
      <c r="AL54"/>
      <c r="AM54"/>
      <c r="AN54"/>
      <c r="AO54"/>
      <c r="AP54"/>
      <c r="AQ54"/>
      <c r="AR54"/>
      <c r="AS54"/>
      <c r="AT54"/>
      <c r="AU54"/>
      <c r="AV54"/>
    </row>
    <row r="55" spans="23:48" x14ac:dyDescent="0.25">
      <c r="W55"/>
      <c r="X55"/>
      <c r="Y55"/>
      <c r="Z55"/>
      <c r="AA55"/>
      <c r="AB55"/>
      <c r="AC55"/>
      <c r="AD55"/>
      <c r="AE55"/>
      <c r="AF55"/>
      <c r="AG55"/>
      <c r="AH55"/>
      <c r="AI55"/>
      <c r="AJ55"/>
      <c r="AK55"/>
      <c r="AL55"/>
      <c r="AM55"/>
      <c r="AN55"/>
      <c r="AO55"/>
      <c r="AP55"/>
      <c r="AQ55"/>
      <c r="AR55"/>
      <c r="AS55"/>
      <c r="AT55"/>
      <c r="AU55"/>
      <c r="AV55"/>
    </row>
    <row r="56" spans="23:48" x14ac:dyDescent="0.25">
      <c r="W56"/>
      <c r="X56"/>
      <c r="Y56"/>
      <c r="Z56"/>
      <c r="AA56"/>
      <c r="AB56"/>
      <c r="AC56"/>
      <c r="AD56"/>
      <c r="AE56"/>
      <c r="AF56"/>
      <c r="AG56"/>
      <c r="AH56"/>
      <c r="AI56"/>
      <c r="AJ56"/>
      <c r="AK56"/>
      <c r="AL56"/>
      <c r="AM56"/>
      <c r="AN56"/>
      <c r="AO56"/>
      <c r="AP56"/>
      <c r="AQ56"/>
      <c r="AR56"/>
      <c r="AS56"/>
      <c r="AT56"/>
      <c r="AU56"/>
      <c r="AV56"/>
    </row>
    <row r="57" spans="23:48" x14ac:dyDescent="0.25">
      <c r="W57"/>
      <c r="X57"/>
      <c r="Y57"/>
      <c r="Z57"/>
      <c r="AA57"/>
      <c r="AB57"/>
      <c r="AC57"/>
      <c r="AD57"/>
      <c r="AE57"/>
      <c r="AF57"/>
      <c r="AG57"/>
      <c r="AH57"/>
      <c r="AI57"/>
      <c r="AJ57"/>
      <c r="AK57"/>
      <c r="AL57"/>
      <c r="AM57"/>
      <c r="AN57"/>
      <c r="AO57"/>
      <c r="AP57"/>
      <c r="AQ57"/>
      <c r="AR57"/>
      <c r="AS57"/>
      <c r="AT57"/>
      <c r="AU57"/>
      <c r="AV57"/>
    </row>
    <row r="58" spans="23:48" x14ac:dyDescent="0.25">
      <c r="W58"/>
      <c r="X58"/>
      <c r="Y58"/>
      <c r="Z58"/>
      <c r="AA58"/>
      <c r="AB58"/>
      <c r="AC58"/>
      <c r="AD58"/>
      <c r="AE58"/>
      <c r="AF58"/>
      <c r="AG58"/>
      <c r="AH58"/>
      <c r="AI58"/>
      <c r="AJ58"/>
      <c r="AK58"/>
      <c r="AL58"/>
      <c r="AM58"/>
      <c r="AN58"/>
      <c r="AO58"/>
      <c r="AP58"/>
      <c r="AQ58"/>
      <c r="AR58"/>
      <c r="AS58"/>
      <c r="AT58"/>
      <c r="AU58"/>
      <c r="AV58"/>
    </row>
    <row r="59" spans="23:48" x14ac:dyDescent="0.25">
      <c r="W59"/>
      <c r="X59"/>
      <c r="Y59"/>
      <c r="Z59"/>
      <c r="AA59"/>
      <c r="AB59"/>
      <c r="AC59"/>
      <c r="AD59"/>
      <c r="AE59"/>
      <c r="AF59"/>
      <c r="AG59"/>
      <c r="AH59"/>
      <c r="AI59"/>
      <c r="AJ59"/>
      <c r="AK59"/>
      <c r="AL59"/>
      <c r="AM59"/>
      <c r="AN59"/>
      <c r="AO59"/>
      <c r="AP59"/>
      <c r="AQ59"/>
      <c r="AR59"/>
      <c r="AS59"/>
      <c r="AT59"/>
      <c r="AU59"/>
      <c r="AV59"/>
    </row>
    <row r="60" spans="23:48" x14ac:dyDescent="0.25">
      <c r="W60"/>
      <c r="X60"/>
      <c r="Y60"/>
      <c r="Z60"/>
      <c r="AA60"/>
      <c r="AB60"/>
      <c r="AC60"/>
      <c r="AD60"/>
      <c r="AE60"/>
      <c r="AF60"/>
      <c r="AG60"/>
      <c r="AH60"/>
      <c r="AI60"/>
      <c r="AJ60"/>
      <c r="AK60"/>
      <c r="AL60"/>
      <c r="AM60"/>
      <c r="AN60"/>
      <c r="AO60"/>
      <c r="AP60"/>
      <c r="AQ60"/>
      <c r="AR60"/>
      <c r="AS60"/>
      <c r="AT60"/>
      <c r="AU60"/>
      <c r="AV60"/>
    </row>
    <row r="61" spans="23:48" x14ac:dyDescent="0.25">
      <c r="W61"/>
      <c r="X61"/>
      <c r="Y61"/>
      <c r="Z61"/>
      <c r="AA61"/>
      <c r="AB61"/>
      <c r="AC61"/>
      <c r="AD61"/>
      <c r="AE61"/>
      <c r="AF61"/>
      <c r="AG61"/>
      <c r="AH61"/>
      <c r="AI61"/>
      <c r="AJ61"/>
      <c r="AK61"/>
      <c r="AL61"/>
      <c r="AM61"/>
      <c r="AN61"/>
      <c r="AO61"/>
      <c r="AP61"/>
      <c r="AQ61"/>
      <c r="AR61"/>
      <c r="AS61"/>
      <c r="AT61"/>
      <c r="AU61"/>
      <c r="AV61"/>
    </row>
    <row r="62" spans="23:48" x14ac:dyDescent="0.25">
      <c r="W62"/>
      <c r="X62"/>
      <c r="Y62"/>
      <c r="Z62"/>
      <c r="AA62"/>
      <c r="AB62"/>
      <c r="AC62"/>
      <c r="AD62"/>
      <c r="AE62"/>
      <c r="AF62"/>
      <c r="AG62"/>
      <c r="AH62"/>
      <c r="AI62"/>
      <c r="AJ62"/>
      <c r="AK62"/>
      <c r="AL62"/>
      <c r="AM62"/>
      <c r="AN62"/>
      <c r="AO62"/>
      <c r="AP62"/>
      <c r="AQ62"/>
      <c r="AR62"/>
      <c r="AS62"/>
      <c r="AT62"/>
      <c r="AU62"/>
      <c r="AV62"/>
    </row>
    <row r="63" spans="23:48" x14ac:dyDescent="0.25">
      <c r="W63"/>
      <c r="X63"/>
      <c r="Y63"/>
      <c r="Z63"/>
      <c r="AA63"/>
      <c r="AB63"/>
      <c r="AC63"/>
      <c r="AD63"/>
      <c r="AE63"/>
      <c r="AF63"/>
      <c r="AG63"/>
      <c r="AH63"/>
      <c r="AI63"/>
      <c r="AJ63"/>
      <c r="AK63"/>
      <c r="AL63"/>
      <c r="AM63"/>
      <c r="AN63"/>
      <c r="AO63"/>
      <c r="AP63"/>
      <c r="AQ63"/>
      <c r="AR63"/>
      <c r="AS63"/>
      <c r="AT63"/>
      <c r="AU63"/>
      <c r="AV63"/>
    </row>
    <row r="64" spans="23:48" x14ac:dyDescent="0.25">
      <c r="W64"/>
      <c r="X64"/>
      <c r="Y64"/>
      <c r="Z64"/>
      <c r="AA64"/>
      <c r="AB64"/>
      <c r="AC64"/>
      <c r="AD64"/>
      <c r="AE64"/>
      <c r="AF64"/>
      <c r="AG64"/>
      <c r="AH64"/>
      <c r="AI64"/>
      <c r="AJ64"/>
      <c r="AK64"/>
      <c r="AL64"/>
      <c r="AM64"/>
      <c r="AN64"/>
      <c r="AO64"/>
      <c r="AP64"/>
      <c r="AQ64"/>
      <c r="AR64"/>
      <c r="AS64"/>
      <c r="AT64"/>
      <c r="AU64"/>
      <c r="AV64"/>
    </row>
  </sheetData>
  <mergeCells count="13">
    <mergeCell ref="AK1:AP1"/>
    <mergeCell ref="AK2:AP2"/>
    <mergeCell ref="AQ1:AV1"/>
    <mergeCell ref="AQ2:AV2"/>
    <mergeCell ref="X1:AC1"/>
    <mergeCell ref="X2:AC2"/>
    <mergeCell ref="AE1:AJ1"/>
    <mergeCell ref="AE2:AJ2"/>
    <mergeCell ref="B33:D33"/>
    <mergeCell ref="D27:S27"/>
    <mergeCell ref="D28:S28"/>
    <mergeCell ref="N6:T6"/>
    <mergeCell ref="D29:S30"/>
  </mergeCells>
  <pageMargins left="0.45" right="0.45" top="0.75" bottom="0.75" header="0.3" footer="0.3"/>
  <pageSetup scale="79" fitToHeight="0" orientation="landscape" r:id="rId1"/>
  <headerFooter>
    <oddFooter>&amp;L
&amp;C
     &amp;P</oddFooter>
  </headerFooter>
  <rowBreaks count="2" manualBreakCount="2">
    <brk id="22" max="17" man="1"/>
    <brk id="30"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K33"/>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9.140625" style="10"/>
    <col min="26" max="26" width="16.85546875" style="10" bestFit="1" customWidth="1"/>
    <col min="27" max="27" width="15" style="10" bestFit="1" customWidth="1"/>
    <col min="28" max="29" width="16.140625" style="10" bestFit="1" customWidth="1"/>
    <col min="30" max="30" width="9.140625" style="10"/>
    <col min="31" max="31" width="15" style="10" bestFit="1" customWidth="1"/>
    <col min="32" max="32" width="3.28515625" style="10" bestFit="1" customWidth="1"/>
    <col min="33" max="33" width="8.5703125" style="10" bestFit="1" customWidth="1"/>
    <col min="34" max="34" width="15" style="10" bestFit="1" customWidth="1"/>
    <col min="35" max="36" width="16.140625" style="10" bestFit="1" customWidth="1"/>
    <col min="37" max="16384" width="9.140625" style="10"/>
  </cols>
  <sheetData>
    <row r="1" spans="1:37" ht="19.5" thickBot="1" x14ac:dyDescent="0.35">
      <c r="A1" s="12" t="s">
        <v>0</v>
      </c>
      <c r="W1" s="114"/>
      <c r="X1" s="197" t="s">
        <v>371</v>
      </c>
      <c r="Y1" s="198"/>
      <c r="Z1" s="198"/>
      <c r="AA1" s="198"/>
      <c r="AB1" s="198"/>
      <c r="AC1" s="199"/>
      <c r="AD1" s="123"/>
      <c r="AE1" s="197" t="s">
        <v>371</v>
      </c>
      <c r="AF1" s="198"/>
      <c r="AG1" s="198"/>
      <c r="AH1" s="198"/>
      <c r="AI1" s="198"/>
      <c r="AJ1" s="199"/>
    </row>
    <row r="2" spans="1:37" ht="16.5" thickBot="1" x14ac:dyDescent="0.3">
      <c r="A2" s="13" t="s">
        <v>97</v>
      </c>
      <c r="W2" s="113"/>
      <c r="X2" s="200" t="s">
        <v>5</v>
      </c>
      <c r="Y2" s="201"/>
      <c r="Z2" s="201"/>
      <c r="AA2" s="201"/>
      <c r="AB2" s="201"/>
      <c r="AC2" s="202"/>
      <c r="AD2" s="107"/>
      <c r="AE2" s="200" t="s">
        <v>370</v>
      </c>
      <c r="AF2" s="201"/>
      <c r="AG2" s="201"/>
      <c r="AH2" s="201"/>
      <c r="AI2" s="201"/>
      <c r="AJ2" s="202"/>
    </row>
    <row r="3" spans="1:37" ht="16.5" thickBot="1" x14ac:dyDescent="0.3">
      <c r="A3" s="13" t="str">
        <f>Summary!A3</f>
        <v>As Of September 30, 2019</v>
      </c>
      <c r="W3" s="113"/>
      <c r="X3" s="109"/>
      <c r="Y3" s="107"/>
      <c r="Z3" s="107"/>
      <c r="AA3" s="107"/>
      <c r="AB3" s="107"/>
      <c r="AC3" s="106"/>
      <c r="AD3" s="107"/>
      <c r="AE3" s="109">
        <v>2016</v>
      </c>
      <c r="AF3" s="107"/>
      <c r="AG3" s="107"/>
      <c r="AH3" s="107">
        <v>2016</v>
      </c>
      <c r="AI3" s="107"/>
      <c r="AJ3" s="106"/>
    </row>
    <row r="4" spans="1:37" ht="16.5" thickBot="1" x14ac:dyDescent="0.3">
      <c r="A4" s="13"/>
      <c r="W4" s="112" t="s">
        <v>255</v>
      </c>
      <c r="X4" s="109" t="s">
        <v>3</v>
      </c>
      <c r="Y4" s="107"/>
      <c r="Z4" s="107"/>
      <c r="AA4" s="108" t="s">
        <v>4</v>
      </c>
      <c r="AB4" s="107" t="s">
        <v>5</v>
      </c>
      <c r="AC4" s="106" t="s">
        <v>249</v>
      </c>
      <c r="AD4" s="107"/>
      <c r="AE4" s="109" t="s">
        <v>3</v>
      </c>
      <c r="AF4" s="107"/>
      <c r="AG4" s="108" t="s">
        <v>250</v>
      </c>
      <c r="AH4" s="108" t="s">
        <v>4</v>
      </c>
      <c r="AI4" s="107" t="s">
        <v>5</v>
      </c>
      <c r="AJ4" s="106" t="s">
        <v>249</v>
      </c>
    </row>
    <row r="5" spans="1:37" ht="15.75" thickBot="1" x14ac:dyDescent="0.3">
      <c r="W5"/>
      <c r="X5" s="101">
        <f>SUM(X7:X30)</f>
        <v>7915000</v>
      </c>
      <c r="Y5" s="105"/>
      <c r="Z5" s="104"/>
      <c r="AA5" s="101">
        <f>SUM(AA7:AA30)</f>
        <v>1221500</v>
      </c>
      <c r="AB5" s="101">
        <f>SUM(AB7:AB30)</f>
        <v>9136500</v>
      </c>
      <c r="AC5" s="103">
        <f>SUM(AC7:AC30)</f>
        <v>9136500</v>
      </c>
      <c r="AD5" s="105"/>
      <c r="AE5" s="101">
        <f>SUM(AE7:AE30)</f>
        <v>7915000</v>
      </c>
      <c r="AF5" s="105"/>
      <c r="AG5" s="104"/>
      <c r="AH5" s="101">
        <f>SUM(AH7:AH30)</f>
        <v>1221500</v>
      </c>
      <c r="AI5" s="101">
        <f>SUM(AI7:AI30)</f>
        <v>9136500</v>
      </c>
      <c r="AJ5" s="103">
        <f>SUM(AJ7:AJ30)</f>
        <v>9136500</v>
      </c>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row>
    <row r="7" spans="1:37" s="15" customFormat="1" x14ac:dyDescent="0.25">
      <c r="F7" s="16" t="s">
        <v>5</v>
      </c>
      <c r="G7" s="16"/>
      <c r="H7" s="16" t="s">
        <v>11</v>
      </c>
      <c r="I7" s="16"/>
      <c r="J7" s="16" t="s">
        <v>12</v>
      </c>
      <c r="L7" s="16" t="s">
        <v>31</v>
      </c>
      <c r="M7" s="16"/>
      <c r="N7" s="53" t="s">
        <v>125</v>
      </c>
      <c r="W7" s="91" t="s">
        <v>333</v>
      </c>
      <c r="X7" s="79">
        <f t="shared" ref="X7:X22" si="0">SUMIF($AD$4:$AJ$4,$X$4,AD7:AJ7)</f>
        <v>0</v>
      </c>
      <c r="Y7" s="90"/>
      <c r="Z7" s="90"/>
      <c r="AA7" s="85">
        <f t="shared" ref="AA7:AA22" si="1">SUMIF($AD$4:$AJ$4,$AA$4,AD7:AJ7)</f>
        <v>161200</v>
      </c>
      <c r="AB7" s="85">
        <f t="shared" ref="AB7:AB22" si="2">+X7+AA7</f>
        <v>161200</v>
      </c>
      <c r="AC7" s="82"/>
      <c r="AD7" s="94"/>
      <c r="AE7" s="88">
        <v>0</v>
      </c>
      <c r="AF7" s="87"/>
      <c r="AG7" s="86"/>
      <c r="AH7" s="85">
        <v>161200</v>
      </c>
      <c r="AI7" s="85">
        <f t="shared" ref="AI7:AI21" si="3">+AE7+AH7</f>
        <v>161200</v>
      </c>
      <c r="AJ7" s="80"/>
      <c r="AK7" s="10"/>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985000</v>
      </c>
      <c r="Y8" s="90"/>
      <c r="Z8" s="90"/>
      <c r="AA8" s="85">
        <f t="shared" si="1"/>
        <v>161200</v>
      </c>
      <c r="AB8" s="85">
        <f t="shared" si="2"/>
        <v>1146200</v>
      </c>
      <c r="AC8" s="82">
        <f>+AB8+AB7</f>
        <v>1307400</v>
      </c>
      <c r="AD8" s="94"/>
      <c r="AE8" s="88">
        <v>985000</v>
      </c>
      <c r="AF8" s="87" t="s">
        <v>198</v>
      </c>
      <c r="AG8" s="86">
        <v>0.05</v>
      </c>
      <c r="AH8" s="85">
        <v>161200</v>
      </c>
      <c r="AI8" s="85">
        <f t="shared" si="3"/>
        <v>1146200</v>
      </c>
      <c r="AJ8" s="80">
        <f>+AI8+AI7</f>
        <v>1307400</v>
      </c>
      <c r="AK8" s="10"/>
    </row>
    <row r="9" spans="1:37" x14ac:dyDescent="0.25">
      <c r="B9" s="19"/>
      <c r="C9" s="19"/>
      <c r="D9" s="19"/>
      <c r="E9" s="19"/>
      <c r="P9" s="20"/>
      <c r="Q9" s="20"/>
      <c r="R9" s="20"/>
      <c r="S9" s="20"/>
      <c r="T9" s="20"/>
      <c r="W9" s="91" t="s">
        <v>331</v>
      </c>
      <c r="X9" s="79">
        <f t="shared" si="0"/>
        <v>0</v>
      </c>
      <c r="Y9" s="90"/>
      <c r="Z9" s="90"/>
      <c r="AA9" s="85">
        <f t="shared" si="1"/>
        <v>136575</v>
      </c>
      <c r="AB9" s="85">
        <f t="shared" si="2"/>
        <v>136575</v>
      </c>
      <c r="AC9" s="82"/>
      <c r="AD9" s="94"/>
      <c r="AE9" s="88">
        <v>0</v>
      </c>
      <c r="AF9" s="87"/>
      <c r="AG9" s="86"/>
      <c r="AH9" s="85">
        <v>136575</v>
      </c>
      <c r="AI9" s="85">
        <f t="shared" si="3"/>
        <v>136575</v>
      </c>
      <c r="AJ9" s="80"/>
    </row>
    <row r="10" spans="1:37" x14ac:dyDescent="0.25">
      <c r="B10" s="19">
        <v>2016</v>
      </c>
      <c r="C10" s="19"/>
      <c r="D10" s="24">
        <v>42444</v>
      </c>
      <c r="E10" s="19"/>
      <c r="F10" s="2">
        <v>0</v>
      </c>
      <c r="G10" s="1"/>
      <c r="H10" s="2">
        <f>+F10-J10</f>
        <v>0</v>
      </c>
      <c r="I10" s="1"/>
      <c r="J10" s="2">
        <v>0</v>
      </c>
      <c r="L10" s="24">
        <v>46174</v>
      </c>
      <c r="M10" s="24"/>
      <c r="N10" s="2">
        <v>10745000</v>
      </c>
      <c r="P10" s="2">
        <f>SUMIFS($5:$5,$3:$3,B10,$4:$4,$P$8)</f>
        <v>7915000</v>
      </c>
      <c r="Q10" s="1"/>
      <c r="R10" s="2">
        <f>SUMIFS($5:$5,$3:$3,B10,$4:$4,$R$8)</f>
        <v>1221500</v>
      </c>
      <c r="S10" s="1"/>
      <c r="T10" s="2">
        <f>SUM(P10:R10)</f>
        <v>9136500</v>
      </c>
      <c r="W10" s="91" t="s">
        <v>330</v>
      </c>
      <c r="X10" s="79">
        <f t="shared" si="0"/>
        <v>1030000</v>
      </c>
      <c r="Y10" s="90"/>
      <c r="Z10" s="90"/>
      <c r="AA10" s="85">
        <f t="shared" si="1"/>
        <v>136575</v>
      </c>
      <c r="AB10" s="85">
        <f t="shared" si="2"/>
        <v>1166575</v>
      </c>
      <c r="AC10" s="82">
        <f>+AB10+AB9</f>
        <v>1303150</v>
      </c>
      <c r="AD10" s="94"/>
      <c r="AE10" s="88">
        <v>1030000</v>
      </c>
      <c r="AF10" s="87" t="s">
        <v>198</v>
      </c>
      <c r="AG10" s="86">
        <v>0.05</v>
      </c>
      <c r="AH10" s="85">
        <v>136575</v>
      </c>
      <c r="AI10" s="85">
        <f t="shared" si="3"/>
        <v>1166575</v>
      </c>
      <c r="AJ10" s="80">
        <f>+AI10+AI9</f>
        <v>1303150</v>
      </c>
    </row>
    <row r="11" spans="1:37" x14ac:dyDescent="0.25">
      <c r="B11" s="19"/>
      <c r="C11" s="19"/>
      <c r="D11" s="24"/>
      <c r="E11" s="19"/>
      <c r="F11" s="1"/>
      <c r="G11" s="1"/>
      <c r="H11" s="1"/>
      <c r="I11" s="1"/>
      <c r="J11" s="1"/>
      <c r="L11" s="19"/>
      <c r="M11" s="51"/>
      <c r="N11" s="3"/>
      <c r="P11" s="3"/>
      <c r="Q11" s="1"/>
      <c r="R11" s="3"/>
      <c r="S11" s="1"/>
      <c r="T11" s="3"/>
      <c r="W11" s="91" t="s">
        <v>329</v>
      </c>
      <c r="X11" s="79">
        <f t="shared" si="0"/>
        <v>0</v>
      </c>
      <c r="Y11" s="90"/>
      <c r="Z11" s="90"/>
      <c r="AA11" s="85">
        <f t="shared" si="1"/>
        <v>110825</v>
      </c>
      <c r="AB11" s="85">
        <f t="shared" si="2"/>
        <v>110825</v>
      </c>
      <c r="AC11" s="82"/>
      <c r="AD11" s="94"/>
      <c r="AE11" s="88">
        <v>0</v>
      </c>
      <c r="AF11" s="87"/>
      <c r="AG11" s="86"/>
      <c r="AH11" s="85">
        <v>110825</v>
      </c>
      <c r="AI11" s="85">
        <f t="shared" si="3"/>
        <v>110825</v>
      </c>
      <c r="AJ11" s="80"/>
    </row>
    <row r="12" spans="1:37" ht="15.75" thickBot="1" x14ac:dyDescent="0.3">
      <c r="B12" s="19" t="s">
        <v>5</v>
      </c>
      <c r="C12" s="19"/>
      <c r="D12" s="24"/>
      <c r="E12" s="19"/>
      <c r="F12" s="36">
        <f>SUM(F10:F10)</f>
        <v>0</v>
      </c>
      <c r="G12" s="1"/>
      <c r="H12" s="36">
        <f>SUM(H10:H10)</f>
        <v>0</v>
      </c>
      <c r="I12" s="1"/>
      <c r="J12" s="36">
        <f>SUM(J10:J10)</f>
        <v>0</v>
      </c>
      <c r="N12" s="36">
        <f>SUM(N10:N10)</f>
        <v>10745000</v>
      </c>
      <c r="P12" s="36">
        <f>SUM(P10:P10)</f>
        <v>7915000</v>
      </c>
      <c r="Q12" s="1"/>
      <c r="R12" s="36">
        <f>SUM(R10:R10)</f>
        <v>1221500</v>
      </c>
      <c r="S12" s="1"/>
      <c r="T12" s="36">
        <f>SUM(T10:T10)</f>
        <v>9136500</v>
      </c>
      <c r="W12" s="91" t="s">
        <v>328</v>
      </c>
      <c r="X12" s="79">
        <f t="shared" si="0"/>
        <v>1080000</v>
      </c>
      <c r="Y12" s="90"/>
      <c r="Z12" s="90"/>
      <c r="AA12" s="85">
        <f t="shared" si="1"/>
        <v>110825</v>
      </c>
      <c r="AB12" s="85">
        <f t="shared" si="2"/>
        <v>1190825</v>
      </c>
      <c r="AC12" s="82">
        <f>+AB12+AB11</f>
        <v>1301650</v>
      </c>
      <c r="AD12" s="94"/>
      <c r="AE12" s="88">
        <v>1080000</v>
      </c>
      <c r="AF12" s="87" t="s">
        <v>198</v>
      </c>
      <c r="AG12" s="86">
        <v>0.05</v>
      </c>
      <c r="AH12" s="85">
        <v>110825</v>
      </c>
      <c r="AI12" s="85">
        <f t="shared" si="3"/>
        <v>1190825</v>
      </c>
      <c r="AJ12" s="80">
        <f>+AI12+AI11</f>
        <v>1301650</v>
      </c>
    </row>
    <row r="13" spans="1:37" ht="15.75" thickTop="1" x14ac:dyDescent="0.25">
      <c r="D13" s="26"/>
      <c r="Q13" s="1"/>
      <c r="S13" s="1"/>
      <c r="W13" s="91" t="s">
        <v>327</v>
      </c>
      <c r="X13" s="79">
        <f t="shared" si="0"/>
        <v>0</v>
      </c>
      <c r="Y13" s="90"/>
      <c r="Z13" s="90"/>
      <c r="AA13" s="85">
        <f t="shared" si="1"/>
        <v>83825</v>
      </c>
      <c r="AB13" s="85">
        <f t="shared" si="2"/>
        <v>83825</v>
      </c>
      <c r="AC13" s="82"/>
      <c r="AD13" s="94"/>
      <c r="AE13" s="88">
        <v>0</v>
      </c>
      <c r="AF13" s="87"/>
      <c r="AG13" s="86"/>
      <c r="AH13" s="85">
        <v>83825</v>
      </c>
      <c r="AI13" s="85">
        <f t="shared" si="3"/>
        <v>83825</v>
      </c>
      <c r="AJ13" s="80"/>
    </row>
    <row r="14" spans="1:37" x14ac:dyDescent="0.25">
      <c r="D14" s="26" t="s">
        <v>109</v>
      </c>
      <c r="Q14" s="1"/>
      <c r="S14" s="1"/>
      <c r="W14" s="91" t="s">
        <v>326</v>
      </c>
      <c r="X14" s="79">
        <f t="shared" si="0"/>
        <v>1125000</v>
      </c>
      <c r="Y14" s="90"/>
      <c r="Z14" s="90"/>
      <c r="AA14" s="85">
        <f t="shared" si="1"/>
        <v>83825</v>
      </c>
      <c r="AB14" s="85">
        <f t="shared" si="2"/>
        <v>1208825</v>
      </c>
      <c r="AC14" s="82">
        <f>+AB14+AB13</f>
        <v>1292650</v>
      </c>
      <c r="AD14" s="94"/>
      <c r="AE14" s="88">
        <v>1125000</v>
      </c>
      <c r="AF14" s="87" t="s">
        <v>198</v>
      </c>
      <c r="AG14" s="86">
        <v>0.04</v>
      </c>
      <c r="AH14" s="85">
        <v>83825</v>
      </c>
      <c r="AI14" s="85">
        <f t="shared" si="3"/>
        <v>1208825</v>
      </c>
      <c r="AJ14" s="80">
        <f>+AI14+AI13</f>
        <v>1292650</v>
      </c>
    </row>
    <row r="15" spans="1:37" x14ac:dyDescent="0.25">
      <c r="D15" s="26" t="s">
        <v>34</v>
      </c>
      <c r="F15" s="10" t="s">
        <v>42</v>
      </c>
      <c r="Q15" s="1"/>
      <c r="S15" s="1"/>
      <c r="W15" s="91" t="s">
        <v>325</v>
      </c>
      <c r="X15" s="79">
        <f t="shared" si="0"/>
        <v>0</v>
      </c>
      <c r="Y15" s="90"/>
      <c r="Z15" s="90"/>
      <c r="AA15" s="85">
        <f t="shared" si="1"/>
        <v>61325</v>
      </c>
      <c r="AB15" s="85">
        <f t="shared" si="2"/>
        <v>61325</v>
      </c>
      <c r="AC15" s="82"/>
      <c r="AD15" s="94"/>
      <c r="AE15" s="88">
        <v>0</v>
      </c>
      <c r="AF15" s="87"/>
      <c r="AG15" s="86"/>
      <c r="AH15" s="85">
        <v>61325</v>
      </c>
      <c r="AI15" s="85">
        <f t="shared" si="3"/>
        <v>61325</v>
      </c>
      <c r="AJ15" s="80"/>
    </row>
    <row r="16" spans="1:37" x14ac:dyDescent="0.25">
      <c r="D16" s="26" t="s">
        <v>35</v>
      </c>
      <c r="F16" s="10" t="s">
        <v>33</v>
      </c>
      <c r="Q16" s="1"/>
      <c r="S16" s="1"/>
      <c r="W16" s="91" t="s">
        <v>324</v>
      </c>
      <c r="X16" s="79">
        <f t="shared" si="0"/>
        <v>1180000</v>
      </c>
      <c r="Y16" s="90"/>
      <c r="Z16" s="90"/>
      <c r="AA16" s="85">
        <f t="shared" si="1"/>
        <v>61325</v>
      </c>
      <c r="AB16" s="85">
        <f t="shared" si="2"/>
        <v>1241325</v>
      </c>
      <c r="AC16" s="82">
        <f>+AB16+AB15</f>
        <v>1302650</v>
      </c>
      <c r="AD16" s="94"/>
      <c r="AE16" s="88">
        <v>1180000</v>
      </c>
      <c r="AF16" s="87" t="s">
        <v>198</v>
      </c>
      <c r="AG16" s="86">
        <v>0.04</v>
      </c>
      <c r="AH16" s="85">
        <v>61325</v>
      </c>
      <c r="AI16" s="85">
        <f t="shared" si="3"/>
        <v>1241325</v>
      </c>
      <c r="AJ16" s="80">
        <f>+AI16+AI15</f>
        <v>1302650</v>
      </c>
    </row>
    <row r="17" spans="1:36" x14ac:dyDescent="0.25">
      <c r="W17" s="91" t="s">
        <v>323</v>
      </c>
      <c r="X17" s="79">
        <f t="shared" si="0"/>
        <v>0</v>
      </c>
      <c r="Y17" s="90"/>
      <c r="Z17" s="90"/>
      <c r="AA17" s="85">
        <f t="shared" si="1"/>
        <v>37725</v>
      </c>
      <c r="AB17" s="85">
        <f t="shared" si="2"/>
        <v>37725</v>
      </c>
      <c r="AC17" s="82"/>
      <c r="AD17" s="94"/>
      <c r="AE17" s="88">
        <v>0</v>
      </c>
      <c r="AF17" s="87"/>
      <c r="AG17" s="86"/>
      <c r="AH17" s="85">
        <v>37725</v>
      </c>
      <c r="AI17" s="85">
        <f t="shared" si="3"/>
        <v>37725</v>
      </c>
      <c r="AJ17" s="80"/>
    </row>
    <row r="18" spans="1:36" x14ac:dyDescent="0.25">
      <c r="D18" s="26" t="s">
        <v>65</v>
      </c>
      <c r="W18" s="91" t="s">
        <v>322</v>
      </c>
      <c r="X18" s="79">
        <f t="shared" si="0"/>
        <v>1230000</v>
      </c>
      <c r="Y18" s="90"/>
      <c r="Z18" s="90"/>
      <c r="AA18" s="85">
        <f t="shared" si="1"/>
        <v>37725</v>
      </c>
      <c r="AB18" s="85">
        <f t="shared" si="2"/>
        <v>1267725</v>
      </c>
      <c r="AC18" s="82">
        <f>+AB18+AB17</f>
        <v>1305450</v>
      </c>
      <c r="AD18" s="94"/>
      <c r="AE18" s="88">
        <v>1230000</v>
      </c>
      <c r="AF18" s="87" t="s">
        <v>198</v>
      </c>
      <c r="AG18" s="86">
        <v>0.03</v>
      </c>
      <c r="AH18" s="85">
        <v>37725</v>
      </c>
      <c r="AI18" s="85">
        <f t="shared" si="3"/>
        <v>1267725</v>
      </c>
      <c r="AJ18" s="80">
        <f>+AI18+AI17</f>
        <v>1305450</v>
      </c>
    </row>
    <row r="19" spans="1:36" x14ac:dyDescent="0.25">
      <c r="W19" s="91" t="s">
        <v>321</v>
      </c>
      <c r="X19" s="79">
        <f t="shared" si="0"/>
        <v>0</v>
      </c>
      <c r="Y19" s="90"/>
      <c r="Z19" s="90"/>
      <c r="AA19" s="85">
        <f t="shared" si="1"/>
        <v>19275</v>
      </c>
      <c r="AB19" s="85">
        <f t="shared" si="2"/>
        <v>19275</v>
      </c>
      <c r="AC19" s="82"/>
      <c r="AD19" s="94"/>
      <c r="AE19" s="88">
        <v>0</v>
      </c>
      <c r="AF19" s="87"/>
      <c r="AG19" s="86"/>
      <c r="AH19" s="85">
        <v>19275</v>
      </c>
      <c r="AI19" s="85">
        <f t="shared" si="3"/>
        <v>19275</v>
      </c>
      <c r="AJ19" s="80"/>
    </row>
    <row r="20" spans="1:36" x14ac:dyDescent="0.25">
      <c r="W20" s="91" t="s">
        <v>320</v>
      </c>
      <c r="X20" s="79">
        <f t="shared" si="0"/>
        <v>1285000</v>
      </c>
      <c r="Y20" s="90"/>
      <c r="Z20" s="90"/>
      <c r="AA20" s="85">
        <f t="shared" si="1"/>
        <v>19275</v>
      </c>
      <c r="AB20" s="85">
        <f t="shared" si="2"/>
        <v>1304275</v>
      </c>
      <c r="AC20" s="82">
        <f>+AB20+AB19</f>
        <v>1323550</v>
      </c>
      <c r="AD20" s="94"/>
      <c r="AE20" s="88">
        <v>1285000</v>
      </c>
      <c r="AF20" s="87" t="s">
        <v>198</v>
      </c>
      <c r="AG20" s="86">
        <v>0.03</v>
      </c>
      <c r="AH20" s="85">
        <v>19275</v>
      </c>
      <c r="AI20" s="85">
        <f t="shared" si="3"/>
        <v>1304275</v>
      </c>
      <c r="AJ20" s="80">
        <f>+AI20+AI19</f>
        <v>1323550</v>
      </c>
    </row>
    <row r="21" spans="1:36" ht="15.75" x14ac:dyDescent="0.25">
      <c r="A21" s="13" t="s">
        <v>15</v>
      </c>
      <c r="B21" s="13" t="s">
        <v>37</v>
      </c>
      <c r="C21" s="14"/>
      <c r="D21" s="14"/>
      <c r="E21" s="14"/>
      <c r="F21" s="14"/>
      <c r="W21" s="91" t="s">
        <v>319</v>
      </c>
      <c r="X21" s="79">
        <f t="shared" si="0"/>
        <v>0</v>
      </c>
      <c r="Y21" s="90"/>
      <c r="Z21" s="90"/>
      <c r="AA21" s="85">
        <f t="shared" si="1"/>
        <v>0</v>
      </c>
      <c r="AB21" s="85">
        <f t="shared" si="2"/>
        <v>0</v>
      </c>
      <c r="AC21" s="82"/>
      <c r="AD21" s="94"/>
      <c r="AE21" s="89">
        <v>0</v>
      </c>
      <c r="AF21" s="87"/>
      <c r="AG21" s="86"/>
      <c r="AH21" s="85">
        <v>0</v>
      </c>
      <c r="AI21" s="85">
        <f t="shared" si="3"/>
        <v>0</v>
      </c>
      <c r="AJ21" s="80"/>
    </row>
    <row r="22" spans="1:36" x14ac:dyDescent="0.25">
      <c r="W22" s="91" t="s">
        <v>318</v>
      </c>
      <c r="X22" s="79">
        <f t="shared" si="0"/>
        <v>0</v>
      </c>
      <c r="Y22" s="90"/>
      <c r="Z22" s="90"/>
      <c r="AA22" s="85">
        <f t="shared" si="1"/>
        <v>0</v>
      </c>
      <c r="AB22" s="85">
        <f t="shared" si="2"/>
        <v>0</v>
      </c>
      <c r="AC22" s="82">
        <f>+AB22+AB21</f>
        <v>0</v>
      </c>
      <c r="AD22" s="94"/>
      <c r="AE22"/>
      <c r="AF22"/>
      <c r="AG22"/>
      <c r="AH22"/>
      <c r="AI22"/>
      <c r="AJ22"/>
    </row>
    <row r="23" spans="1:36" x14ac:dyDescent="0.25">
      <c r="B23" s="17" t="s">
        <v>6</v>
      </c>
      <c r="D23" s="28" t="s">
        <v>29</v>
      </c>
      <c r="W23" s="91" t="s">
        <v>317</v>
      </c>
      <c r="X23"/>
      <c r="Y23"/>
      <c r="Z23"/>
      <c r="AA23"/>
      <c r="AB23"/>
      <c r="AC23"/>
      <c r="AD23"/>
      <c r="AE23"/>
      <c r="AF23"/>
      <c r="AG23"/>
      <c r="AH23"/>
      <c r="AI23"/>
      <c r="AJ23"/>
    </row>
    <row r="24" spans="1:36" x14ac:dyDescent="0.25">
      <c r="B24" s="19"/>
      <c r="W24" s="91" t="s">
        <v>316</v>
      </c>
      <c r="X24"/>
      <c r="Y24"/>
      <c r="Z24"/>
      <c r="AA24"/>
      <c r="AB24"/>
      <c r="AC24"/>
      <c r="AD24"/>
      <c r="AE24"/>
      <c r="AF24"/>
      <c r="AG24"/>
      <c r="AH24"/>
      <c r="AI24"/>
      <c r="AJ24"/>
    </row>
    <row r="25" spans="1:36" ht="15" customHeight="1" x14ac:dyDescent="0.25">
      <c r="B25" s="19">
        <v>2016</v>
      </c>
      <c r="D25" s="9" t="s">
        <v>119</v>
      </c>
      <c r="E25" s="4"/>
      <c r="F25" s="4"/>
      <c r="G25" s="4"/>
      <c r="H25" s="4"/>
      <c r="I25" s="4"/>
      <c r="J25" s="4"/>
      <c r="K25" s="4"/>
      <c r="L25" s="4"/>
      <c r="M25" s="4"/>
      <c r="N25" s="4"/>
      <c r="O25" s="4"/>
      <c r="P25" s="4"/>
      <c r="Q25" s="4"/>
      <c r="R25" s="4"/>
      <c r="S25" s="4"/>
      <c r="W25" s="91" t="s">
        <v>315</v>
      </c>
      <c r="X25"/>
      <c r="Y25"/>
      <c r="Z25"/>
      <c r="AA25"/>
      <c r="AB25"/>
      <c r="AC25"/>
      <c r="AD25"/>
      <c r="AE25"/>
      <c r="AF25"/>
      <c r="AG25"/>
      <c r="AH25"/>
      <c r="AI25"/>
      <c r="AJ25"/>
    </row>
    <row r="26" spans="1:36" x14ac:dyDescent="0.25">
      <c r="B26" s="37"/>
      <c r="D26" s="4"/>
      <c r="E26" s="4"/>
      <c r="F26" s="4"/>
      <c r="G26" s="4"/>
      <c r="H26" s="4"/>
      <c r="I26" s="4"/>
      <c r="J26" s="4"/>
      <c r="K26" s="4"/>
      <c r="L26" s="4"/>
      <c r="M26" s="4"/>
      <c r="N26" s="4"/>
      <c r="O26" s="4"/>
      <c r="P26" s="4"/>
      <c r="Q26" s="4"/>
      <c r="R26" s="4"/>
      <c r="S26" s="4"/>
      <c r="W26" s="91" t="s">
        <v>314</v>
      </c>
      <c r="X26"/>
      <c r="Y26"/>
      <c r="Z26"/>
      <c r="AA26"/>
      <c r="AB26"/>
      <c r="AC26"/>
      <c r="AD26"/>
      <c r="AE26"/>
      <c r="AF26"/>
      <c r="AG26"/>
      <c r="AH26"/>
      <c r="AI26"/>
      <c r="AJ26"/>
    </row>
    <row r="27" spans="1:36" x14ac:dyDescent="0.25">
      <c r="W27" s="91" t="s">
        <v>313</v>
      </c>
      <c r="X27"/>
      <c r="Y27"/>
      <c r="Z27"/>
      <c r="AA27"/>
      <c r="AB27"/>
      <c r="AC27"/>
      <c r="AD27"/>
      <c r="AE27"/>
      <c r="AF27"/>
      <c r="AG27"/>
      <c r="AH27"/>
      <c r="AI27"/>
      <c r="AJ27"/>
    </row>
    <row r="28" spans="1:36" ht="15.75" x14ac:dyDescent="0.25">
      <c r="A28" s="13" t="s">
        <v>30</v>
      </c>
      <c r="B28" s="13" t="s">
        <v>38</v>
      </c>
      <c r="C28" s="14"/>
      <c r="D28" s="35"/>
      <c r="E28" s="14"/>
      <c r="F28" s="14"/>
      <c r="W28" s="91" t="s">
        <v>312</v>
      </c>
      <c r="X28"/>
      <c r="Y28"/>
      <c r="Z28"/>
      <c r="AA28"/>
      <c r="AB28"/>
      <c r="AC28"/>
      <c r="AD28"/>
      <c r="AE28"/>
      <c r="AF28"/>
      <c r="AG28"/>
      <c r="AH28"/>
      <c r="AI28"/>
      <c r="AJ28"/>
    </row>
    <row r="30" spans="1:36" x14ac:dyDescent="0.25">
      <c r="B30" s="194" t="s">
        <v>16</v>
      </c>
      <c r="C30" s="194"/>
      <c r="D30" s="194"/>
    </row>
    <row r="32" spans="1:36" x14ac:dyDescent="0.25">
      <c r="B32" s="10" t="s">
        <v>23</v>
      </c>
    </row>
    <row r="33" spans="2:2" x14ac:dyDescent="0.25">
      <c r="B33" s="10" t="s">
        <v>51</v>
      </c>
    </row>
  </sheetData>
  <mergeCells count="6">
    <mergeCell ref="B30:D30"/>
    <mergeCell ref="N6:T6"/>
    <mergeCell ref="AE1:AJ1"/>
    <mergeCell ref="AE2:AJ2"/>
    <mergeCell ref="X1:AC1"/>
    <mergeCell ref="X2:AC2"/>
  </mergeCell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K32"/>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9.140625" style="10"/>
    <col min="26" max="26" width="16.85546875" style="10" bestFit="1" customWidth="1"/>
    <col min="27" max="27" width="13.28515625" style="10" bestFit="1" customWidth="1"/>
    <col min="28" max="29" width="15" style="10" bestFit="1" customWidth="1"/>
    <col min="30" max="30" width="9.140625" style="10"/>
    <col min="31" max="31" width="15" style="10" bestFit="1" customWidth="1"/>
    <col min="32" max="32" width="3.28515625" style="10" bestFit="1" customWidth="1"/>
    <col min="33" max="33" width="8.5703125" style="10" bestFit="1" customWidth="1"/>
    <col min="34" max="34" width="13.28515625" style="10" bestFit="1" customWidth="1"/>
    <col min="35" max="36" width="15" style="10" bestFit="1" customWidth="1"/>
    <col min="37" max="16384" width="9.140625" style="10"/>
  </cols>
  <sheetData>
    <row r="1" spans="1:37" ht="19.5" thickBot="1" x14ac:dyDescent="0.35">
      <c r="A1" s="12" t="s">
        <v>0</v>
      </c>
      <c r="W1" s="114"/>
      <c r="X1" s="197" t="s">
        <v>372</v>
      </c>
      <c r="Y1" s="198"/>
      <c r="Z1" s="198"/>
      <c r="AA1" s="198"/>
      <c r="AB1" s="198"/>
      <c r="AC1" s="199"/>
      <c r="AD1" s="131"/>
      <c r="AE1" s="197" t="s">
        <v>372</v>
      </c>
      <c r="AF1" s="198"/>
      <c r="AG1" s="198"/>
      <c r="AH1" s="198"/>
      <c r="AI1" s="198"/>
      <c r="AJ1" s="199"/>
    </row>
    <row r="2" spans="1:37" ht="16.5" thickBot="1" x14ac:dyDescent="0.3">
      <c r="A2" s="13" t="s">
        <v>96</v>
      </c>
      <c r="W2" s="113"/>
      <c r="X2" s="200" t="s">
        <v>5</v>
      </c>
      <c r="Y2" s="201"/>
      <c r="Z2" s="201"/>
      <c r="AA2" s="201"/>
      <c r="AB2" s="201"/>
      <c r="AC2" s="202"/>
      <c r="AD2" s="130"/>
      <c r="AE2" s="200" t="s">
        <v>359</v>
      </c>
      <c r="AF2" s="201"/>
      <c r="AG2" s="201"/>
      <c r="AH2" s="201"/>
      <c r="AI2" s="201"/>
      <c r="AJ2" s="202"/>
    </row>
    <row r="3" spans="1:37" ht="16.5" thickBot="1" x14ac:dyDescent="0.3">
      <c r="A3" s="13" t="str">
        <f>Summary!A3</f>
        <v>As Of September 30, 2019</v>
      </c>
      <c r="W3" s="113"/>
      <c r="X3" s="109"/>
      <c r="Y3" s="107"/>
      <c r="Z3" s="107"/>
      <c r="AA3" s="107"/>
      <c r="AB3" s="107"/>
      <c r="AC3" s="106"/>
      <c r="AD3" s="130"/>
      <c r="AE3" s="109">
        <v>2014</v>
      </c>
      <c r="AF3" s="107"/>
      <c r="AG3" s="107"/>
      <c r="AH3" s="107">
        <v>2014</v>
      </c>
      <c r="AI3" s="107"/>
      <c r="AJ3" s="106"/>
    </row>
    <row r="4" spans="1:37" ht="16.5" thickBot="1" x14ac:dyDescent="0.3">
      <c r="A4" s="13"/>
      <c r="W4" s="112" t="s">
        <v>255</v>
      </c>
      <c r="X4" s="109" t="s">
        <v>3</v>
      </c>
      <c r="Y4" s="107"/>
      <c r="Z4" s="107"/>
      <c r="AA4" s="108" t="s">
        <v>4</v>
      </c>
      <c r="AB4" s="107" t="s">
        <v>5</v>
      </c>
      <c r="AC4" s="106" t="s">
        <v>249</v>
      </c>
      <c r="AD4" s="129"/>
      <c r="AE4" s="109" t="s">
        <v>3</v>
      </c>
      <c r="AF4" s="107"/>
      <c r="AG4" s="108" t="s">
        <v>250</v>
      </c>
      <c r="AH4" s="108" t="s">
        <v>4</v>
      </c>
      <c r="AI4" s="107" t="s">
        <v>5</v>
      </c>
      <c r="AJ4" s="106" t="s">
        <v>249</v>
      </c>
    </row>
    <row r="5" spans="1:37" ht="15.75" thickBot="1" x14ac:dyDescent="0.3">
      <c r="W5"/>
      <c r="X5" s="101">
        <f>SUM(X7:X27)</f>
        <v>1165000</v>
      </c>
      <c r="Y5" s="105"/>
      <c r="Z5" s="104"/>
      <c r="AA5" s="101">
        <f>SUM(AA7:AA27)</f>
        <v>111900</v>
      </c>
      <c r="AB5" s="101">
        <f>SUM(AB7:AB27)</f>
        <v>1276900</v>
      </c>
      <c r="AC5" s="103">
        <f>SUM(AC7:AC27)</f>
        <v>1276900</v>
      </c>
      <c r="AD5"/>
      <c r="AE5" s="101">
        <f>SUM(AE7:AE27)</f>
        <v>1165000</v>
      </c>
      <c r="AF5" s="105"/>
      <c r="AG5" s="104"/>
      <c r="AH5" s="101">
        <f>SUM(AH7:AH27)</f>
        <v>111900</v>
      </c>
      <c r="AI5" s="101">
        <f>SUM(AI7:AI27)</f>
        <v>1276900</v>
      </c>
      <c r="AJ5" s="103">
        <f>SUM(AJ7:AJ27)</f>
        <v>1276900</v>
      </c>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c r="AE6" s="100"/>
      <c r="AF6" s="98"/>
      <c r="AG6" s="99"/>
      <c r="AH6" s="98"/>
      <c r="AI6" s="98"/>
      <c r="AJ6" s="98">
        <v>0</v>
      </c>
    </row>
    <row r="7" spans="1:37" s="15" customFormat="1" x14ac:dyDescent="0.25">
      <c r="F7" s="16" t="s">
        <v>5</v>
      </c>
      <c r="G7" s="16"/>
      <c r="H7" s="16" t="s">
        <v>11</v>
      </c>
      <c r="I7" s="16"/>
      <c r="J7" s="16" t="s">
        <v>12</v>
      </c>
      <c r="L7" s="16" t="s">
        <v>31</v>
      </c>
      <c r="M7" s="16"/>
      <c r="N7" s="53" t="s">
        <v>125</v>
      </c>
      <c r="W7" s="91" t="s">
        <v>333</v>
      </c>
      <c r="X7" s="79">
        <f t="shared" ref="X7:X22" si="0">SUMIF($AD$4:$AJ$4,$X$4,AD7:AJ7)</f>
        <v>0</v>
      </c>
      <c r="Y7" s="90"/>
      <c r="Z7" s="90"/>
      <c r="AA7" s="85">
        <f t="shared" ref="AA7:AA22" si="1">SUMIF($AD$4:$AJ$4,$AA$4,AD7:AJ7)</f>
        <v>18600</v>
      </c>
      <c r="AB7" s="85">
        <f t="shared" ref="AB7:AB22" si="2">+X7+AA7</f>
        <v>18600</v>
      </c>
      <c r="AC7" s="82"/>
      <c r="AD7" s="127"/>
      <c r="AE7" s="89">
        <v>0</v>
      </c>
      <c r="AF7" s="92"/>
      <c r="AG7" s="86"/>
      <c r="AH7" s="85">
        <v>18600</v>
      </c>
      <c r="AI7" s="85">
        <f t="shared" ref="AI7:AI22" si="3">+AE7+AH7</f>
        <v>18600</v>
      </c>
      <c r="AJ7" s="80"/>
      <c r="AK7" s="10"/>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215000</v>
      </c>
      <c r="Y8" s="90"/>
      <c r="Z8" s="90"/>
      <c r="AA8" s="85">
        <f t="shared" si="1"/>
        <v>18600</v>
      </c>
      <c r="AB8" s="85">
        <f t="shared" si="2"/>
        <v>233600</v>
      </c>
      <c r="AC8" s="82">
        <f>+AB8+AB7</f>
        <v>252200</v>
      </c>
      <c r="AD8" s="127"/>
      <c r="AE8" s="89">
        <v>215000</v>
      </c>
      <c r="AF8" s="92" t="s">
        <v>198</v>
      </c>
      <c r="AG8" s="86">
        <v>0.03</v>
      </c>
      <c r="AH8" s="85">
        <v>18600</v>
      </c>
      <c r="AI8" s="85">
        <f t="shared" si="3"/>
        <v>233600</v>
      </c>
      <c r="AJ8" s="80">
        <f>+AI8+AI7</f>
        <v>252200</v>
      </c>
      <c r="AK8" s="10"/>
    </row>
    <row r="9" spans="1:37" x14ac:dyDescent="0.25">
      <c r="B9" s="19"/>
      <c r="C9" s="19"/>
      <c r="D9" s="19"/>
      <c r="E9" s="19"/>
      <c r="P9" s="20"/>
      <c r="Q9" s="20"/>
      <c r="R9" s="20"/>
      <c r="S9" s="20"/>
      <c r="T9" s="20"/>
      <c r="W9" s="91" t="s">
        <v>331</v>
      </c>
      <c r="X9" s="79">
        <f t="shared" si="0"/>
        <v>0</v>
      </c>
      <c r="Y9" s="90"/>
      <c r="Z9" s="90"/>
      <c r="AA9" s="85">
        <f t="shared" si="1"/>
        <v>15375</v>
      </c>
      <c r="AB9" s="85">
        <f t="shared" si="2"/>
        <v>15375</v>
      </c>
      <c r="AC9" s="82"/>
      <c r="AD9" s="127"/>
      <c r="AE9" s="89">
        <v>0</v>
      </c>
      <c r="AF9" s="92"/>
      <c r="AG9" s="86"/>
      <c r="AH9" s="85">
        <v>15375</v>
      </c>
      <c r="AI9" s="85">
        <f t="shared" si="3"/>
        <v>15375</v>
      </c>
      <c r="AJ9" s="80"/>
    </row>
    <row r="10" spans="1:37" x14ac:dyDescent="0.25">
      <c r="B10" s="19">
        <v>2014</v>
      </c>
      <c r="C10" s="19"/>
      <c r="D10" s="24">
        <v>41913</v>
      </c>
      <c r="E10" s="19"/>
      <c r="F10" s="2">
        <v>0</v>
      </c>
      <c r="G10" s="1"/>
      <c r="H10" s="2">
        <f>+F10-J10</f>
        <v>0</v>
      </c>
      <c r="I10" s="1"/>
      <c r="J10" s="2">
        <v>0</v>
      </c>
      <c r="L10" s="24">
        <v>45444</v>
      </c>
      <c r="M10" s="24"/>
      <c r="N10" s="2">
        <v>2135000</v>
      </c>
      <c r="P10" s="2">
        <f>SUMIFS($5:$5,$3:$3,B10,$4:$4,$P$8)</f>
        <v>1165000</v>
      </c>
      <c r="Q10" s="1"/>
      <c r="R10" s="2">
        <f>SUMIFS($5:$5,$3:$3,B10,$4:$4,$R$8)</f>
        <v>111900</v>
      </c>
      <c r="S10" s="1"/>
      <c r="T10" s="2">
        <f>SUM(P10:R10)</f>
        <v>1276900</v>
      </c>
      <c r="W10" s="91" t="s">
        <v>330</v>
      </c>
      <c r="X10" s="79">
        <f t="shared" si="0"/>
        <v>225000</v>
      </c>
      <c r="Y10" s="90"/>
      <c r="Z10" s="90"/>
      <c r="AA10" s="85">
        <f t="shared" si="1"/>
        <v>15375</v>
      </c>
      <c r="AB10" s="85">
        <f t="shared" si="2"/>
        <v>240375</v>
      </c>
      <c r="AC10" s="82">
        <f>+AB10+AB9</f>
        <v>255750</v>
      </c>
      <c r="AD10" s="127"/>
      <c r="AE10" s="89">
        <v>225000</v>
      </c>
      <c r="AF10" s="92" t="s">
        <v>198</v>
      </c>
      <c r="AG10" s="86">
        <v>0.04</v>
      </c>
      <c r="AH10" s="85">
        <v>15375</v>
      </c>
      <c r="AI10" s="85">
        <f t="shared" si="3"/>
        <v>240375</v>
      </c>
      <c r="AJ10" s="80">
        <f>+AI10+AI9</f>
        <v>255750</v>
      </c>
    </row>
    <row r="11" spans="1:37" x14ac:dyDescent="0.25">
      <c r="B11" s="19"/>
      <c r="C11" s="19"/>
      <c r="D11" s="24"/>
      <c r="E11" s="19"/>
      <c r="F11" s="1"/>
      <c r="G11" s="1"/>
      <c r="H11" s="1"/>
      <c r="I11" s="1"/>
      <c r="J11" s="1"/>
      <c r="L11" s="19"/>
      <c r="M11" s="51"/>
      <c r="N11" s="3"/>
      <c r="P11" s="3"/>
      <c r="Q11" s="1"/>
      <c r="R11" s="3"/>
      <c r="S11" s="1"/>
      <c r="T11" s="3"/>
      <c r="W11" s="91" t="s">
        <v>329</v>
      </c>
      <c r="X11" s="79">
        <f t="shared" si="0"/>
        <v>0</v>
      </c>
      <c r="Y11" s="90"/>
      <c r="Z11" s="90"/>
      <c r="AA11" s="85">
        <f t="shared" si="1"/>
        <v>10875</v>
      </c>
      <c r="AB11" s="85">
        <f t="shared" si="2"/>
        <v>10875</v>
      </c>
      <c r="AC11" s="82"/>
      <c r="AD11" s="127"/>
      <c r="AE11" s="89">
        <v>0</v>
      </c>
      <c r="AF11" s="92"/>
      <c r="AG11" s="86"/>
      <c r="AH11" s="85">
        <v>10875</v>
      </c>
      <c r="AI11" s="85">
        <f t="shared" si="3"/>
        <v>10875</v>
      </c>
      <c r="AJ11" s="80"/>
    </row>
    <row r="12" spans="1:37" ht="15.75" thickBot="1" x14ac:dyDescent="0.3">
      <c r="B12" s="19" t="s">
        <v>5</v>
      </c>
      <c r="C12" s="19"/>
      <c r="D12" s="24"/>
      <c r="E12" s="19"/>
      <c r="F12" s="36">
        <f>SUM(F10:F10)</f>
        <v>0</v>
      </c>
      <c r="G12" s="1"/>
      <c r="H12" s="36">
        <f>SUM(H10:H10)</f>
        <v>0</v>
      </c>
      <c r="I12" s="1"/>
      <c r="J12" s="36">
        <f>SUM(J10:J10)</f>
        <v>0</v>
      </c>
      <c r="N12" s="36">
        <f>SUM(N10:N10)</f>
        <v>2135000</v>
      </c>
      <c r="P12" s="36">
        <f>SUM(P10:P10)</f>
        <v>1165000</v>
      </c>
      <c r="Q12" s="1"/>
      <c r="R12" s="36">
        <f>SUM(R10:R10)</f>
        <v>111900</v>
      </c>
      <c r="S12" s="1"/>
      <c r="T12" s="36">
        <f>SUM(T10:T10)</f>
        <v>1276900</v>
      </c>
      <c r="W12" s="91" t="s">
        <v>328</v>
      </c>
      <c r="X12" s="79">
        <f t="shared" si="0"/>
        <v>235000</v>
      </c>
      <c r="Y12" s="90"/>
      <c r="Z12" s="90"/>
      <c r="AA12" s="85">
        <f t="shared" si="1"/>
        <v>10875</v>
      </c>
      <c r="AB12" s="85">
        <f t="shared" si="2"/>
        <v>245875</v>
      </c>
      <c r="AC12" s="82">
        <f>+AB12+AB11</f>
        <v>256750</v>
      </c>
      <c r="AD12" s="127"/>
      <c r="AE12" s="89">
        <v>235000</v>
      </c>
      <c r="AF12" s="92" t="s">
        <v>198</v>
      </c>
      <c r="AG12" s="86">
        <v>0.03</v>
      </c>
      <c r="AH12" s="85">
        <v>10875</v>
      </c>
      <c r="AI12" s="85">
        <f t="shared" si="3"/>
        <v>245875</v>
      </c>
      <c r="AJ12" s="80">
        <f>+AI12+AI11</f>
        <v>256750</v>
      </c>
    </row>
    <row r="13" spans="1:37" ht="15.75" thickTop="1" x14ac:dyDescent="0.25">
      <c r="D13" s="26"/>
      <c r="Q13" s="1"/>
      <c r="S13" s="1"/>
      <c r="W13" s="91" t="s">
        <v>327</v>
      </c>
      <c r="X13" s="79">
        <f t="shared" si="0"/>
        <v>0</v>
      </c>
      <c r="Y13" s="90"/>
      <c r="Z13" s="90"/>
      <c r="AA13" s="85">
        <f t="shared" si="1"/>
        <v>7350</v>
      </c>
      <c r="AB13" s="85">
        <f t="shared" si="2"/>
        <v>7350</v>
      </c>
      <c r="AC13" s="82"/>
      <c r="AD13" s="127"/>
      <c r="AE13" s="89">
        <v>0</v>
      </c>
      <c r="AF13" s="92"/>
      <c r="AG13" s="86"/>
      <c r="AH13" s="85">
        <v>7350</v>
      </c>
      <c r="AI13" s="85">
        <f t="shared" si="3"/>
        <v>7350</v>
      </c>
      <c r="AJ13" s="80"/>
    </row>
    <row r="14" spans="1:37" x14ac:dyDescent="0.25">
      <c r="D14" s="26" t="s">
        <v>109</v>
      </c>
      <c r="Q14" s="1"/>
      <c r="S14" s="1"/>
      <c r="W14" s="91" t="s">
        <v>326</v>
      </c>
      <c r="X14" s="79">
        <f t="shared" si="0"/>
        <v>240000</v>
      </c>
      <c r="Y14" s="90"/>
      <c r="Z14" s="90"/>
      <c r="AA14" s="85">
        <f t="shared" si="1"/>
        <v>7350</v>
      </c>
      <c r="AB14" s="85">
        <f t="shared" si="2"/>
        <v>247350</v>
      </c>
      <c r="AC14" s="82">
        <f>+AB14+AB13</f>
        <v>254700</v>
      </c>
      <c r="AD14" s="127"/>
      <c r="AE14" s="89">
        <v>240000</v>
      </c>
      <c r="AF14" s="92" t="s">
        <v>198</v>
      </c>
      <c r="AG14" s="86">
        <v>0.03</v>
      </c>
      <c r="AH14" s="85">
        <v>7350</v>
      </c>
      <c r="AI14" s="85">
        <f t="shared" si="3"/>
        <v>247350</v>
      </c>
      <c r="AJ14" s="80">
        <f>+AI14+AI13</f>
        <v>254700</v>
      </c>
    </row>
    <row r="15" spans="1:37" x14ac:dyDescent="0.25">
      <c r="D15" s="26" t="s">
        <v>34</v>
      </c>
      <c r="F15" s="10" t="s">
        <v>47</v>
      </c>
      <c r="Q15" s="1"/>
      <c r="S15" s="1"/>
      <c r="W15" s="91" t="s">
        <v>325</v>
      </c>
      <c r="X15" s="79">
        <f t="shared" si="0"/>
        <v>0</v>
      </c>
      <c r="Y15" s="90"/>
      <c r="Z15" s="90"/>
      <c r="AA15" s="85">
        <f t="shared" si="1"/>
        <v>3750</v>
      </c>
      <c r="AB15" s="85">
        <f t="shared" si="2"/>
        <v>3750</v>
      </c>
      <c r="AC15" s="82"/>
      <c r="AD15" s="127"/>
      <c r="AE15" s="89">
        <v>0</v>
      </c>
      <c r="AF15" s="92"/>
      <c r="AG15" s="86"/>
      <c r="AH15" s="85">
        <v>3750</v>
      </c>
      <c r="AI15" s="85">
        <f t="shared" si="3"/>
        <v>3750</v>
      </c>
      <c r="AJ15" s="80"/>
    </row>
    <row r="16" spans="1:37" x14ac:dyDescent="0.25">
      <c r="W16" s="91" t="s">
        <v>324</v>
      </c>
      <c r="X16" s="79">
        <f t="shared" si="0"/>
        <v>250000</v>
      </c>
      <c r="Y16" s="90"/>
      <c r="Z16" s="90"/>
      <c r="AA16" s="85">
        <f t="shared" si="1"/>
        <v>3750</v>
      </c>
      <c r="AB16" s="85">
        <f t="shared" si="2"/>
        <v>253750</v>
      </c>
      <c r="AC16" s="82">
        <f>+AB16+AB15</f>
        <v>257500</v>
      </c>
      <c r="AD16" s="127"/>
      <c r="AE16" s="89">
        <v>250000</v>
      </c>
      <c r="AF16" s="92" t="s">
        <v>198</v>
      </c>
      <c r="AG16" s="86">
        <v>4.3999999999999997E-2</v>
      </c>
      <c r="AH16" s="85">
        <v>3750</v>
      </c>
      <c r="AI16" s="85">
        <f t="shared" si="3"/>
        <v>253750</v>
      </c>
      <c r="AJ16" s="80">
        <f>+AI16+AI15</f>
        <v>257500</v>
      </c>
    </row>
    <row r="17" spans="1:36" x14ac:dyDescent="0.25">
      <c r="D17" s="26" t="s">
        <v>65</v>
      </c>
      <c r="W17" s="91" t="s">
        <v>323</v>
      </c>
      <c r="X17" s="79">
        <f t="shared" si="0"/>
        <v>0</v>
      </c>
      <c r="Y17" s="90"/>
      <c r="Z17" s="90"/>
      <c r="AA17" s="85">
        <f t="shared" si="1"/>
        <v>0</v>
      </c>
      <c r="AB17" s="85">
        <f t="shared" si="2"/>
        <v>0</v>
      </c>
      <c r="AC17" s="82"/>
      <c r="AD17" s="127"/>
      <c r="AE17" s="89">
        <v>0</v>
      </c>
      <c r="AF17" s="92"/>
      <c r="AG17" s="86"/>
      <c r="AH17" s="85">
        <v>0</v>
      </c>
      <c r="AI17" s="85">
        <f t="shared" si="3"/>
        <v>0</v>
      </c>
      <c r="AJ17" s="80"/>
    </row>
    <row r="18" spans="1:36" x14ac:dyDescent="0.25">
      <c r="W18" s="91" t="s">
        <v>322</v>
      </c>
      <c r="X18" s="79">
        <f t="shared" si="0"/>
        <v>0</v>
      </c>
      <c r="Y18" s="90"/>
      <c r="Z18" s="90"/>
      <c r="AA18" s="85">
        <f t="shared" si="1"/>
        <v>0</v>
      </c>
      <c r="AB18" s="85">
        <f t="shared" si="2"/>
        <v>0</v>
      </c>
      <c r="AC18" s="82">
        <f>+AB18+AB17</f>
        <v>0</v>
      </c>
      <c r="AD18" s="127"/>
      <c r="AE18" s="89">
        <v>0</v>
      </c>
      <c r="AF18" s="92"/>
      <c r="AG18" s="86"/>
      <c r="AH18" s="85">
        <v>0</v>
      </c>
      <c r="AI18" s="85">
        <f t="shared" si="3"/>
        <v>0</v>
      </c>
      <c r="AJ18" s="80">
        <f>+AI18+AI17</f>
        <v>0</v>
      </c>
    </row>
    <row r="19" spans="1:36" x14ac:dyDescent="0.25">
      <c r="W19" s="91" t="s">
        <v>321</v>
      </c>
      <c r="X19" s="79">
        <f t="shared" si="0"/>
        <v>0</v>
      </c>
      <c r="Y19" s="90"/>
      <c r="Z19" s="90"/>
      <c r="AA19" s="85">
        <f t="shared" si="1"/>
        <v>0</v>
      </c>
      <c r="AB19" s="85">
        <f t="shared" si="2"/>
        <v>0</v>
      </c>
      <c r="AC19" s="82"/>
      <c r="AD19" s="127"/>
      <c r="AE19" s="89">
        <v>0</v>
      </c>
      <c r="AF19" s="92"/>
      <c r="AG19" s="86"/>
      <c r="AH19" s="85">
        <v>0</v>
      </c>
      <c r="AI19" s="85">
        <f t="shared" si="3"/>
        <v>0</v>
      </c>
      <c r="AJ19" s="80"/>
    </row>
    <row r="20" spans="1:36" ht="15.75" x14ac:dyDescent="0.25">
      <c r="A20" s="13" t="s">
        <v>15</v>
      </c>
      <c r="B20" s="13" t="s">
        <v>37</v>
      </c>
      <c r="C20" s="14"/>
      <c r="D20" s="14"/>
      <c r="E20" s="14"/>
      <c r="F20" s="14"/>
      <c r="W20" s="91" t="s">
        <v>320</v>
      </c>
      <c r="X20" s="79">
        <f t="shared" si="0"/>
        <v>0</v>
      </c>
      <c r="Y20" s="90"/>
      <c r="Z20" s="90"/>
      <c r="AA20" s="85">
        <f t="shared" si="1"/>
        <v>0</v>
      </c>
      <c r="AB20" s="85">
        <f t="shared" si="2"/>
        <v>0</v>
      </c>
      <c r="AC20" s="82">
        <f>+AB20+AB19</f>
        <v>0</v>
      </c>
      <c r="AD20" s="127"/>
      <c r="AE20" s="89">
        <v>0</v>
      </c>
      <c r="AF20" s="92"/>
      <c r="AG20" s="86"/>
      <c r="AH20" s="85">
        <v>0</v>
      </c>
      <c r="AI20" s="85">
        <f t="shared" si="3"/>
        <v>0</v>
      </c>
      <c r="AJ20" s="80">
        <f>+AI20+AI19</f>
        <v>0</v>
      </c>
    </row>
    <row r="21" spans="1:36" x14ac:dyDescent="0.25">
      <c r="W21" s="91" t="s">
        <v>319</v>
      </c>
      <c r="X21" s="79">
        <f t="shared" si="0"/>
        <v>0</v>
      </c>
      <c r="Y21" s="90"/>
      <c r="Z21" s="90"/>
      <c r="AA21" s="85">
        <f t="shared" si="1"/>
        <v>0</v>
      </c>
      <c r="AB21" s="85">
        <f t="shared" si="2"/>
        <v>0</v>
      </c>
      <c r="AC21" s="82"/>
      <c r="AD21" s="127"/>
      <c r="AE21" s="89">
        <v>0</v>
      </c>
      <c r="AF21" s="92"/>
      <c r="AG21" s="86"/>
      <c r="AH21" s="85">
        <v>0</v>
      </c>
      <c r="AI21" s="85">
        <f t="shared" si="3"/>
        <v>0</v>
      </c>
      <c r="AJ21" s="80"/>
    </row>
    <row r="22" spans="1:36" x14ac:dyDescent="0.25">
      <c r="B22" s="17" t="s">
        <v>6</v>
      </c>
      <c r="D22" s="28" t="s">
        <v>29</v>
      </c>
      <c r="W22" s="91" t="s">
        <v>318</v>
      </c>
      <c r="X22" s="79">
        <f t="shared" si="0"/>
        <v>0</v>
      </c>
      <c r="Y22" s="90"/>
      <c r="Z22" s="90"/>
      <c r="AA22" s="85">
        <f t="shared" si="1"/>
        <v>0</v>
      </c>
      <c r="AB22" s="85">
        <f t="shared" si="2"/>
        <v>0</v>
      </c>
      <c r="AC22" s="82">
        <f>+AB22+AB21</f>
        <v>0</v>
      </c>
      <c r="AD22" s="127"/>
      <c r="AE22" s="89">
        <v>0</v>
      </c>
      <c r="AF22" s="92"/>
      <c r="AG22" s="86"/>
      <c r="AH22" s="85">
        <v>0</v>
      </c>
      <c r="AI22" s="85">
        <f t="shared" si="3"/>
        <v>0</v>
      </c>
      <c r="AJ22" s="80">
        <f>+AI22+AI21</f>
        <v>0</v>
      </c>
    </row>
    <row r="23" spans="1:36" x14ac:dyDescent="0.25">
      <c r="B23" s="19"/>
      <c r="W23" s="91" t="s">
        <v>317</v>
      </c>
      <c r="X23"/>
      <c r="Y23"/>
      <c r="Z23"/>
      <c r="AA23"/>
      <c r="AB23"/>
      <c r="AC23"/>
      <c r="AD23"/>
      <c r="AE23"/>
      <c r="AF23"/>
      <c r="AG23"/>
      <c r="AH23"/>
      <c r="AI23"/>
      <c r="AJ23"/>
    </row>
    <row r="24" spans="1:36" x14ac:dyDescent="0.25">
      <c r="B24" s="19">
        <v>2014</v>
      </c>
      <c r="D24" s="210" t="s">
        <v>83</v>
      </c>
      <c r="E24" s="210"/>
      <c r="F24" s="210"/>
      <c r="G24" s="210"/>
      <c r="H24" s="210"/>
      <c r="I24" s="210"/>
      <c r="J24" s="210"/>
      <c r="K24" s="210"/>
      <c r="L24" s="210"/>
      <c r="M24" s="210"/>
      <c r="N24" s="210"/>
      <c r="O24" s="210"/>
      <c r="P24" s="210"/>
      <c r="Q24" s="210"/>
      <c r="R24" s="210"/>
      <c r="S24" s="210"/>
      <c r="W24" s="91" t="s">
        <v>316</v>
      </c>
      <c r="X24"/>
      <c r="Y24"/>
      <c r="Z24"/>
      <c r="AA24"/>
      <c r="AB24"/>
      <c r="AC24"/>
      <c r="AD24"/>
      <c r="AE24"/>
      <c r="AF24"/>
      <c r="AG24"/>
      <c r="AH24"/>
      <c r="AI24"/>
      <c r="AJ24"/>
    </row>
    <row r="25" spans="1:36" x14ac:dyDescent="0.25">
      <c r="W25" s="91" t="s">
        <v>315</v>
      </c>
      <c r="X25"/>
      <c r="Y25"/>
      <c r="Z25"/>
      <c r="AA25"/>
      <c r="AB25"/>
      <c r="AC25"/>
      <c r="AD25"/>
      <c r="AE25"/>
      <c r="AF25"/>
      <c r="AG25"/>
      <c r="AH25"/>
      <c r="AI25"/>
      <c r="AJ25"/>
    </row>
    <row r="27" spans="1:36" ht="15.75" x14ac:dyDescent="0.25">
      <c r="A27" s="13" t="s">
        <v>30</v>
      </c>
      <c r="B27" s="13" t="s">
        <v>38</v>
      </c>
      <c r="C27" s="14"/>
      <c r="D27" s="35"/>
      <c r="E27" s="14"/>
      <c r="F27" s="14"/>
    </row>
    <row r="29" spans="1:36" x14ac:dyDescent="0.25">
      <c r="B29" s="194" t="s">
        <v>16</v>
      </c>
      <c r="C29" s="194"/>
      <c r="D29" s="194"/>
    </row>
    <row r="31" spans="1:36" x14ac:dyDescent="0.25">
      <c r="B31" s="10" t="s">
        <v>57</v>
      </c>
    </row>
    <row r="32" spans="1:36" x14ac:dyDescent="0.25">
      <c r="B32" s="10" t="s">
        <v>28</v>
      </c>
    </row>
  </sheetData>
  <mergeCells count="7">
    <mergeCell ref="B29:D29"/>
    <mergeCell ref="D24:S24"/>
    <mergeCell ref="N6:T6"/>
    <mergeCell ref="AE1:AJ1"/>
    <mergeCell ref="AE2:AJ2"/>
    <mergeCell ref="X1:AC1"/>
    <mergeCell ref="X2:AC2"/>
  </mergeCells>
  <pageMargins left="0.45" right="0.45" top="0.75" bottom="0.75" header="0.3" footer="0.3"/>
  <pageSetup scale="36" fitToHeight="0" orientation="landscape" r:id="rId1"/>
  <headerFooter>
    <oddFooter>&amp;L
&amp;C
     &amp;P</oddFooter>
  </headerFooter>
  <rowBreaks count="2" manualBreakCount="2">
    <brk id="19" max="17" man="1"/>
    <brk id="26"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K33"/>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3.28515625" style="10" bestFit="1" customWidth="1"/>
    <col min="25" max="25" width="9.140625" style="10"/>
    <col min="26" max="26" width="16.85546875" style="10" bestFit="1" customWidth="1"/>
    <col min="27" max="27" width="13.28515625" style="10" bestFit="1" customWidth="1"/>
    <col min="28" max="29" width="15" style="10" bestFit="1" customWidth="1"/>
    <col min="30" max="30" width="9.140625" style="10"/>
    <col min="31" max="31" width="13.28515625" style="10" bestFit="1" customWidth="1"/>
    <col min="32" max="32" width="3.28515625" style="10" bestFit="1" customWidth="1"/>
    <col min="33" max="33" width="8.5703125" style="10" bestFit="1" customWidth="1"/>
    <col min="34" max="34" width="13.28515625" style="10" bestFit="1" customWidth="1"/>
    <col min="35" max="36" width="15" style="10" bestFit="1" customWidth="1"/>
    <col min="37" max="16384" width="9.140625" style="10"/>
  </cols>
  <sheetData>
    <row r="1" spans="1:37" ht="19.5" thickBot="1" x14ac:dyDescent="0.35">
      <c r="A1" s="12" t="s">
        <v>0</v>
      </c>
      <c r="W1" s="114"/>
      <c r="X1" s="197" t="s">
        <v>374</v>
      </c>
      <c r="Y1" s="198"/>
      <c r="Z1" s="198"/>
      <c r="AA1" s="198"/>
      <c r="AB1" s="198"/>
      <c r="AC1" s="199"/>
      <c r="AD1" s="131"/>
      <c r="AE1" s="197" t="s">
        <v>374</v>
      </c>
      <c r="AF1" s="198"/>
      <c r="AG1" s="198"/>
      <c r="AH1" s="198"/>
      <c r="AI1" s="198"/>
      <c r="AJ1" s="199"/>
      <c r="AK1" s="122"/>
    </row>
    <row r="2" spans="1:37" ht="16.5" thickBot="1" x14ac:dyDescent="0.3">
      <c r="A2" s="13" t="s">
        <v>95</v>
      </c>
      <c r="W2" s="113"/>
      <c r="X2" s="200" t="s">
        <v>5</v>
      </c>
      <c r="Y2" s="201"/>
      <c r="Z2" s="201"/>
      <c r="AA2" s="201"/>
      <c r="AB2" s="201"/>
      <c r="AC2" s="202"/>
      <c r="AD2" s="130"/>
      <c r="AE2" s="200" t="s">
        <v>373</v>
      </c>
      <c r="AF2" s="201"/>
      <c r="AG2" s="201"/>
      <c r="AH2" s="201"/>
      <c r="AI2" s="201"/>
      <c r="AJ2" s="202"/>
      <c r="AK2" s="118"/>
    </row>
    <row r="3" spans="1:37" ht="16.5" thickBot="1" x14ac:dyDescent="0.3">
      <c r="A3" s="13" t="str">
        <f>Summary!A3</f>
        <v>As Of September 30, 2019</v>
      </c>
      <c r="W3" s="113"/>
      <c r="X3" s="109"/>
      <c r="Y3" s="107"/>
      <c r="Z3" s="107"/>
      <c r="AA3" s="107"/>
      <c r="AB3" s="107"/>
      <c r="AC3" s="106"/>
      <c r="AD3" s="130"/>
      <c r="AE3" s="109">
        <v>2003</v>
      </c>
      <c r="AF3" s="107"/>
      <c r="AG3" s="107"/>
      <c r="AH3" s="107">
        <v>2003</v>
      </c>
      <c r="AI3" s="107"/>
      <c r="AJ3" s="106"/>
      <c r="AK3" s="118"/>
    </row>
    <row r="4" spans="1:37" ht="16.5" thickBot="1" x14ac:dyDescent="0.3">
      <c r="A4" s="13"/>
      <c r="W4" s="112" t="s">
        <v>255</v>
      </c>
      <c r="X4" s="109" t="s">
        <v>3</v>
      </c>
      <c r="Y4" s="107"/>
      <c r="Z4" s="107"/>
      <c r="AA4" s="108" t="s">
        <v>4</v>
      </c>
      <c r="AB4" s="107" t="s">
        <v>5</v>
      </c>
      <c r="AC4" s="106" t="s">
        <v>249</v>
      </c>
      <c r="AD4" s="129"/>
      <c r="AE4" s="109" t="s">
        <v>3</v>
      </c>
      <c r="AF4" s="107"/>
      <c r="AG4" s="108" t="s">
        <v>250</v>
      </c>
      <c r="AH4" s="108" t="s">
        <v>4</v>
      </c>
      <c r="AI4" s="107" t="s">
        <v>5</v>
      </c>
      <c r="AJ4" s="106" t="s">
        <v>249</v>
      </c>
      <c r="AK4" s="118"/>
    </row>
    <row r="5" spans="1:37" ht="15.75" thickBot="1" x14ac:dyDescent="0.3">
      <c r="W5"/>
      <c r="X5" s="101">
        <f>SUM(X7:X27)</f>
        <v>780000</v>
      </c>
      <c r="Y5" s="105"/>
      <c r="Z5" s="104"/>
      <c r="AA5" s="101">
        <f>SUM(AA7:AA27)</f>
        <v>102500</v>
      </c>
      <c r="AB5" s="101">
        <f>SUM(AB7:AB27)</f>
        <v>882500</v>
      </c>
      <c r="AC5" s="103">
        <f>SUM(AC7:AC27)</f>
        <v>882500</v>
      </c>
      <c r="AD5"/>
      <c r="AE5" s="101">
        <f>SUM(AE7:AE27)</f>
        <v>780000</v>
      </c>
      <c r="AF5" s="105"/>
      <c r="AG5" s="104"/>
      <c r="AH5" s="101">
        <f>SUM(AH7:AH27)</f>
        <v>102500</v>
      </c>
      <c r="AI5" s="101">
        <f>SUM(AI7:AI27)</f>
        <v>882500</v>
      </c>
      <c r="AJ5" s="103">
        <f>SUM(AJ7:AJ27)</f>
        <v>882500</v>
      </c>
      <c r="AK5" s="96"/>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c r="AE6" s="100"/>
      <c r="AF6" s="98"/>
      <c r="AG6" s="99"/>
      <c r="AH6" s="98"/>
      <c r="AI6" s="98"/>
      <c r="AJ6" s="98">
        <v>0</v>
      </c>
      <c r="AK6" s="96"/>
    </row>
    <row r="7" spans="1:37" s="15" customFormat="1" x14ac:dyDescent="0.25">
      <c r="F7" s="16" t="s">
        <v>5</v>
      </c>
      <c r="G7" s="16"/>
      <c r="H7" s="16" t="s">
        <v>11</v>
      </c>
      <c r="I7" s="16"/>
      <c r="J7" s="16" t="s">
        <v>12</v>
      </c>
      <c r="L7" s="16" t="s">
        <v>31</v>
      </c>
      <c r="M7" s="16"/>
      <c r="N7" s="53" t="s">
        <v>125</v>
      </c>
      <c r="W7" s="91" t="s">
        <v>333</v>
      </c>
      <c r="X7" s="79">
        <f t="shared" ref="X7:X22" si="0">SUMIF($AD$4:$AK$4,$X$4,AD7:AK7)</f>
        <v>0</v>
      </c>
      <c r="Y7" s="90"/>
      <c r="Z7" s="90"/>
      <c r="AA7" s="85">
        <f t="shared" ref="AA7:AA22" si="1">SUMIF($AD$4:$AK$4,$AA$4,AD7:AK7)</f>
        <v>19987.5</v>
      </c>
      <c r="AB7" s="85">
        <f t="shared" ref="AB7:AB22" si="2">+X7+AA7</f>
        <v>19987.5</v>
      </c>
      <c r="AC7" s="82"/>
      <c r="AD7" s="127"/>
      <c r="AE7" s="88">
        <v>0</v>
      </c>
      <c r="AF7" s="87"/>
      <c r="AG7" s="86"/>
      <c r="AH7" s="85">
        <v>19987.5</v>
      </c>
      <c r="AI7" s="85">
        <f t="shared" ref="AI7:AI16" si="3">+AE7+AH7</f>
        <v>19987.5</v>
      </c>
      <c r="AJ7" s="80"/>
      <c r="AK7"/>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180000</v>
      </c>
      <c r="Y8" s="90"/>
      <c r="Z8" s="90"/>
      <c r="AA8" s="85">
        <f t="shared" si="1"/>
        <v>19987.5</v>
      </c>
      <c r="AB8" s="85">
        <f t="shared" si="2"/>
        <v>199987.5</v>
      </c>
      <c r="AC8" s="82">
        <f>+AB8+AB7</f>
        <v>219975</v>
      </c>
      <c r="AD8" s="127"/>
      <c r="AE8" s="88">
        <v>180000</v>
      </c>
      <c r="AF8" s="87" t="s">
        <v>198</v>
      </c>
      <c r="AG8" s="86">
        <v>5.1249999999999997E-2</v>
      </c>
      <c r="AH8" s="85">
        <v>19987.5</v>
      </c>
      <c r="AI8" s="85">
        <f t="shared" si="3"/>
        <v>199987.5</v>
      </c>
      <c r="AJ8" s="80">
        <f>+AI8+AI7</f>
        <v>219975</v>
      </c>
      <c r="AK8"/>
    </row>
    <row r="9" spans="1:37" x14ac:dyDescent="0.25">
      <c r="B9" s="19"/>
      <c r="C9" s="19"/>
      <c r="D9" s="19"/>
      <c r="E9" s="19"/>
      <c r="P9" s="20"/>
      <c r="Q9" s="20"/>
      <c r="R9" s="20"/>
      <c r="S9" s="20"/>
      <c r="T9" s="20"/>
      <c r="W9" s="91" t="s">
        <v>331</v>
      </c>
      <c r="X9" s="79">
        <f t="shared" si="0"/>
        <v>0</v>
      </c>
      <c r="Y9" s="90"/>
      <c r="Z9" s="90"/>
      <c r="AA9" s="85">
        <f t="shared" si="1"/>
        <v>15375</v>
      </c>
      <c r="AB9" s="85">
        <f t="shared" si="2"/>
        <v>15375</v>
      </c>
      <c r="AC9" s="82"/>
      <c r="AD9" s="127"/>
      <c r="AE9" s="88">
        <v>0</v>
      </c>
      <c r="AF9" s="87"/>
      <c r="AG9" s="86"/>
      <c r="AH9" s="85">
        <v>15375</v>
      </c>
      <c r="AI9" s="85">
        <f t="shared" si="3"/>
        <v>15375</v>
      </c>
      <c r="AJ9" s="80"/>
      <c r="AK9"/>
    </row>
    <row r="10" spans="1:37" x14ac:dyDescent="0.25">
      <c r="B10" s="19">
        <v>2003</v>
      </c>
      <c r="C10" s="19"/>
      <c r="D10" s="24">
        <v>37742</v>
      </c>
      <c r="E10" s="19"/>
      <c r="F10" s="2">
        <v>2115448.87</v>
      </c>
      <c r="G10" s="1"/>
      <c r="H10" s="2">
        <f>+F10-J10</f>
        <v>2115448.87</v>
      </c>
      <c r="I10" s="1"/>
      <c r="J10" s="2">
        <v>0</v>
      </c>
      <c r="L10" s="24">
        <v>45078</v>
      </c>
      <c r="M10" s="24"/>
      <c r="N10" s="2">
        <v>2615000</v>
      </c>
      <c r="P10" s="2">
        <f>SUMIFS($5:$5,$3:$3,B10,$4:$4,$P$8)</f>
        <v>780000</v>
      </c>
      <c r="Q10" s="1"/>
      <c r="R10" s="2">
        <f>SUMIFS($5:$5,$3:$3,B10,$4:$4,$R$8)</f>
        <v>102500</v>
      </c>
      <c r="S10" s="1"/>
      <c r="T10" s="2">
        <f>SUM(P10:R10)</f>
        <v>882500</v>
      </c>
      <c r="W10" s="91" t="s">
        <v>330</v>
      </c>
      <c r="X10" s="79">
        <f t="shared" si="0"/>
        <v>190000</v>
      </c>
      <c r="Y10" s="90"/>
      <c r="Z10" s="90"/>
      <c r="AA10" s="85">
        <f t="shared" si="1"/>
        <v>15375</v>
      </c>
      <c r="AB10" s="85">
        <f t="shared" si="2"/>
        <v>205375</v>
      </c>
      <c r="AC10" s="82">
        <f>+AB10+AB9</f>
        <v>220750</v>
      </c>
      <c r="AD10" s="127"/>
      <c r="AE10" s="88">
        <v>190000</v>
      </c>
      <c r="AF10" s="87" t="s">
        <v>198</v>
      </c>
      <c r="AG10" s="86">
        <v>5.1249999999999997E-2</v>
      </c>
      <c r="AH10" s="85">
        <v>15375</v>
      </c>
      <c r="AI10" s="85">
        <f t="shared" si="3"/>
        <v>205375</v>
      </c>
      <c r="AJ10" s="80">
        <f>+AI10+AI9</f>
        <v>220750</v>
      </c>
      <c r="AK10"/>
    </row>
    <row r="11" spans="1:37" x14ac:dyDescent="0.25">
      <c r="B11" s="19"/>
      <c r="C11" s="19"/>
      <c r="D11" s="24"/>
      <c r="E11" s="19"/>
      <c r="F11" s="1"/>
      <c r="G11" s="1"/>
      <c r="H11" s="1"/>
      <c r="I11" s="1"/>
      <c r="J11" s="1"/>
      <c r="L11" s="19"/>
      <c r="M11" s="51"/>
      <c r="N11" s="3"/>
      <c r="P11" s="3"/>
      <c r="Q11" s="1"/>
      <c r="R11" s="3"/>
      <c r="S11" s="1"/>
      <c r="T11" s="3"/>
      <c r="W11" s="91" t="s">
        <v>329</v>
      </c>
      <c r="X11" s="79">
        <f t="shared" si="0"/>
        <v>0</v>
      </c>
      <c r="Y11" s="90"/>
      <c r="Z11" s="90"/>
      <c r="AA11" s="85">
        <f t="shared" si="1"/>
        <v>10506.25</v>
      </c>
      <c r="AB11" s="85">
        <f t="shared" si="2"/>
        <v>10506.25</v>
      </c>
      <c r="AC11" s="82"/>
      <c r="AD11" s="127"/>
      <c r="AE11" s="88">
        <v>0</v>
      </c>
      <c r="AF11" s="87"/>
      <c r="AG11" s="86"/>
      <c r="AH11" s="85">
        <v>10506.25</v>
      </c>
      <c r="AI11" s="85">
        <f t="shared" si="3"/>
        <v>10506.25</v>
      </c>
      <c r="AJ11" s="80"/>
      <c r="AK11"/>
    </row>
    <row r="12" spans="1:37" ht="15.75" thickBot="1" x14ac:dyDescent="0.3">
      <c r="B12" s="19" t="s">
        <v>5</v>
      </c>
      <c r="C12" s="19"/>
      <c r="D12" s="24"/>
      <c r="E12" s="19"/>
      <c r="F12" s="36">
        <f>SUM(F10:F10)</f>
        <v>2115448.87</v>
      </c>
      <c r="G12" s="1"/>
      <c r="H12" s="36">
        <f>SUM(H10:H10)</f>
        <v>2115448.87</v>
      </c>
      <c r="I12" s="1"/>
      <c r="J12" s="36">
        <f>SUM(J10:J10)</f>
        <v>0</v>
      </c>
      <c r="N12" s="36">
        <f>SUM(N10:N10)</f>
        <v>2615000</v>
      </c>
      <c r="P12" s="36">
        <f>SUM(P10:P10)</f>
        <v>780000</v>
      </c>
      <c r="Q12" s="1"/>
      <c r="R12" s="36">
        <f>SUM(R10:R10)</f>
        <v>102500</v>
      </c>
      <c r="S12" s="1"/>
      <c r="T12" s="36">
        <f>SUM(T10:T10)</f>
        <v>882500</v>
      </c>
      <c r="W12" s="91" t="s">
        <v>328</v>
      </c>
      <c r="X12" s="79">
        <f t="shared" si="0"/>
        <v>200000</v>
      </c>
      <c r="Y12" s="90"/>
      <c r="Z12" s="90"/>
      <c r="AA12" s="85">
        <f t="shared" si="1"/>
        <v>10506.25</v>
      </c>
      <c r="AB12" s="85">
        <f t="shared" si="2"/>
        <v>210506.25</v>
      </c>
      <c r="AC12" s="82">
        <f>+AB12+AB11</f>
        <v>221012.5</v>
      </c>
      <c r="AD12" s="127"/>
      <c r="AE12" s="88">
        <v>200000</v>
      </c>
      <c r="AF12" s="87" t="s">
        <v>198</v>
      </c>
      <c r="AG12" s="86">
        <v>5.1249999999999997E-2</v>
      </c>
      <c r="AH12" s="85">
        <v>10506.25</v>
      </c>
      <c r="AI12" s="85">
        <f t="shared" si="3"/>
        <v>210506.25</v>
      </c>
      <c r="AJ12" s="80">
        <f>+AI12+AI11</f>
        <v>221012.5</v>
      </c>
      <c r="AK12"/>
    </row>
    <row r="13" spans="1:37" ht="15.75" thickTop="1" x14ac:dyDescent="0.25">
      <c r="D13" s="26"/>
      <c r="Q13" s="1"/>
      <c r="S13" s="1"/>
      <c r="W13" s="91" t="s">
        <v>327</v>
      </c>
      <c r="X13" s="79">
        <f t="shared" si="0"/>
        <v>0</v>
      </c>
      <c r="Y13" s="90"/>
      <c r="Z13" s="90"/>
      <c r="AA13" s="85">
        <f t="shared" si="1"/>
        <v>5381.25</v>
      </c>
      <c r="AB13" s="85">
        <f t="shared" si="2"/>
        <v>5381.25</v>
      </c>
      <c r="AC13" s="82"/>
      <c r="AD13" s="127"/>
      <c r="AE13" s="88">
        <v>0</v>
      </c>
      <c r="AF13" s="87"/>
      <c r="AG13" s="86"/>
      <c r="AH13" s="85">
        <v>5381.25</v>
      </c>
      <c r="AI13" s="85">
        <f t="shared" si="3"/>
        <v>5381.25</v>
      </c>
      <c r="AJ13" s="80"/>
      <c r="AK13"/>
    </row>
    <row r="14" spans="1:37" x14ac:dyDescent="0.25">
      <c r="D14" s="26" t="s">
        <v>109</v>
      </c>
      <c r="Q14" s="1"/>
      <c r="S14" s="1"/>
      <c r="W14" s="91" t="s">
        <v>326</v>
      </c>
      <c r="X14" s="79">
        <f t="shared" si="0"/>
        <v>210000</v>
      </c>
      <c r="Y14" s="90"/>
      <c r="Z14" s="90"/>
      <c r="AA14" s="85">
        <f t="shared" si="1"/>
        <v>5381.25</v>
      </c>
      <c r="AB14" s="85">
        <f t="shared" si="2"/>
        <v>215381.25</v>
      </c>
      <c r="AC14" s="82">
        <f>+AB14+AB13</f>
        <v>220762.5</v>
      </c>
      <c r="AD14" s="127"/>
      <c r="AE14" s="88">
        <v>210000</v>
      </c>
      <c r="AF14" s="87" t="s">
        <v>198</v>
      </c>
      <c r="AG14" s="86">
        <v>5.1249999999999997E-2</v>
      </c>
      <c r="AH14" s="85">
        <v>5381.25</v>
      </c>
      <c r="AI14" s="85">
        <f t="shared" si="3"/>
        <v>215381.25</v>
      </c>
      <c r="AJ14" s="80">
        <f>+AI14+AI13</f>
        <v>220762.5</v>
      </c>
      <c r="AK14"/>
    </row>
    <row r="15" spans="1:37" x14ac:dyDescent="0.25">
      <c r="D15" s="26" t="s">
        <v>34</v>
      </c>
      <c r="F15" s="10" t="s">
        <v>128</v>
      </c>
      <c r="Q15" s="1"/>
      <c r="S15" s="1"/>
      <c r="W15" s="91" t="s">
        <v>325</v>
      </c>
      <c r="X15" s="79">
        <f t="shared" si="0"/>
        <v>0</v>
      </c>
      <c r="Y15" s="90"/>
      <c r="Z15" s="90"/>
      <c r="AA15" s="85">
        <f t="shared" si="1"/>
        <v>0</v>
      </c>
      <c r="AB15" s="85">
        <f t="shared" si="2"/>
        <v>0</v>
      </c>
      <c r="AC15" s="82"/>
      <c r="AD15" s="127"/>
      <c r="AE15" s="89">
        <v>0</v>
      </c>
      <c r="AF15" s="87"/>
      <c r="AG15" s="86"/>
      <c r="AH15" s="85">
        <v>0</v>
      </c>
      <c r="AI15" s="85">
        <f t="shared" si="3"/>
        <v>0</v>
      </c>
      <c r="AJ15" s="80"/>
      <c r="AK15"/>
    </row>
    <row r="16" spans="1:37" x14ac:dyDescent="0.25">
      <c r="D16" s="26" t="s">
        <v>35</v>
      </c>
      <c r="F16" s="10" t="s">
        <v>179</v>
      </c>
      <c r="Q16" s="1"/>
      <c r="S16" s="1"/>
      <c r="W16" s="91" t="s">
        <v>324</v>
      </c>
      <c r="X16" s="79">
        <f t="shared" si="0"/>
        <v>0</v>
      </c>
      <c r="Y16" s="90"/>
      <c r="Z16" s="90"/>
      <c r="AA16" s="85">
        <f t="shared" si="1"/>
        <v>0</v>
      </c>
      <c r="AB16" s="85">
        <f t="shared" si="2"/>
        <v>0</v>
      </c>
      <c r="AC16" s="82">
        <f>+AB16+AB15</f>
        <v>0</v>
      </c>
      <c r="AD16" s="127"/>
      <c r="AE16" s="89">
        <v>0</v>
      </c>
      <c r="AF16" s="87"/>
      <c r="AG16" s="86"/>
      <c r="AH16" s="85">
        <v>0</v>
      </c>
      <c r="AI16" s="85">
        <f t="shared" si="3"/>
        <v>0</v>
      </c>
      <c r="AJ16" s="80">
        <f>+AI16+AI15</f>
        <v>0</v>
      </c>
      <c r="AK16"/>
    </row>
    <row r="17" spans="1:37" x14ac:dyDescent="0.25">
      <c r="W17" s="91" t="s">
        <v>323</v>
      </c>
      <c r="X17" s="79">
        <f t="shared" si="0"/>
        <v>0</v>
      </c>
      <c r="Y17" s="90"/>
      <c r="Z17" s="90"/>
      <c r="AA17" s="85">
        <f t="shared" si="1"/>
        <v>0</v>
      </c>
      <c r="AB17" s="85">
        <f t="shared" si="2"/>
        <v>0</v>
      </c>
      <c r="AC17" s="82"/>
      <c r="AD17"/>
      <c r="AE17"/>
      <c r="AF17"/>
      <c r="AG17" s="132"/>
      <c r="AH17"/>
      <c r="AI17"/>
      <c r="AJ17"/>
      <c r="AK17"/>
    </row>
    <row r="18" spans="1:37" x14ac:dyDescent="0.25">
      <c r="D18" s="26" t="s">
        <v>65</v>
      </c>
      <c r="W18" s="91" t="s">
        <v>322</v>
      </c>
      <c r="X18" s="79">
        <f t="shared" si="0"/>
        <v>0</v>
      </c>
      <c r="Y18" s="90"/>
      <c r="Z18" s="90"/>
      <c r="AA18" s="85">
        <f t="shared" si="1"/>
        <v>0</v>
      </c>
      <c r="AB18" s="85">
        <f t="shared" si="2"/>
        <v>0</v>
      </c>
      <c r="AC18" s="82">
        <f>+AB18+AB17</f>
        <v>0</v>
      </c>
      <c r="AD18"/>
      <c r="AE18"/>
      <c r="AF18"/>
      <c r="AG18"/>
      <c r="AH18"/>
      <c r="AI18"/>
      <c r="AJ18"/>
      <c r="AK18"/>
    </row>
    <row r="19" spans="1:37" x14ac:dyDescent="0.25">
      <c r="W19" s="91" t="s">
        <v>321</v>
      </c>
      <c r="X19" s="79">
        <f t="shared" si="0"/>
        <v>0</v>
      </c>
      <c r="Y19" s="90"/>
      <c r="Z19" s="90"/>
      <c r="AA19" s="85">
        <f t="shared" si="1"/>
        <v>0</v>
      </c>
      <c r="AB19" s="85">
        <f t="shared" si="2"/>
        <v>0</v>
      </c>
      <c r="AC19" s="82"/>
      <c r="AD19"/>
      <c r="AE19"/>
      <c r="AF19"/>
      <c r="AG19"/>
      <c r="AH19"/>
      <c r="AI19"/>
      <c r="AJ19"/>
      <c r="AK19"/>
    </row>
    <row r="20" spans="1:37" x14ac:dyDescent="0.25">
      <c r="W20" s="91" t="s">
        <v>320</v>
      </c>
      <c r="X20" s="79">
        <f t="shared" si="0"/>
        <v>0</v>
      </c>
      <c r="Y20" s="90"/>
      <c r="Z20" s="90"/>
      <c r="AA20" s="85">
        <f t="shared" si="1"/>
        <v>0</v>
      </c>
      <c r="AB20" s="85">
        <f t="shared" si="2"/>
        <v>0</v>
      </c>
      <c r="AC20" s="82">
        <f>+AB20+AB19</f>
        <v>0</v>
      </c>
      <c r="AD20"/>
      <c r="AE20"/>
      <c r="AF20"/>
      <c r="AG20"/>
      <c r="AH20"/>
      <c r="AI20"/>
      <c r="AJ20"/>
      <c r="AK20"/>
    </row>
    <row r="21" spans="1:37" ht="15.75" x14ac:dyDescent="0.25">
      <c r="A21" s="13" t="s">
        <v>15</v>
      </c>
      <c r="B21" s="13" t="s">
        <v>37</v>
      </c>
      <c r="C21" s="14"/>
      <c r="D21" s="14"/>
      <c r="E21" s="14"/>
      <c r="F21" s="14"/>
      <c r="W21" s="91" t="s">
        <v>319</v>
      </c>
      <c r="X21" s="79">
        <f t="shared" si="0"/>
        <v>0</v>
      </c>
      <c r="Y21" s="90"/>
      <c r="Z21" s="90"/>
      <c r="AA21" s="85">
        <f t="shared" si="1"/>
        <v>0</v>
      </c>
      <c r="AB21" s="85">
        <f t="shared" si="2"/>
        <v>0</v>
      </c>
      <c r="AC21" s="82"/>
      <c r="AD21"/>
      <c r="AE21"/>
      <c r="AF21"/>
      <c r="AG21"/>
      <c r="AH21"/>
      <c r="AI21"/>
      <c r="AJ21"/>
      <c r="AK21"/>
    </row>
    <row r="22" spans="1:37" x14ac:dyDescent="0.25">
      <c r="W22" s="91" t="s">
        <v>318</v>
      </c>
      <c r="X22" s="79">
        <f t="shared" si="0"/>
        <v>0</v>
      </c>
      <c r="Y22" s="90"/>
      <c r="Z22" s="90"/>
      <c r="AA22" s="85">
        <f t="shared" si="1"/>
        <v>0</v>
      </c>
      <c r="AB22" s="85">
        <f t="shared" si="2"/>
        <v>0</v>
      </c>
      <c r="AC22" s="82">
        <f>+AB22+AB21</f>
        <v>0</v>
      </c>
      <c r="AD22"/>
      <c r="AE22"/>
      <c r="AF22"/>
      <c r="AG22"/>
      <c r="AH22"/>
      <c r="AI22"/>
      <c r="AJ22"/>
      <c r="AK22"/>
    </row>
    <row r="23" spans="1:37" x14ac:dyDescent="0.25">
      <c r="B23" s="17" t="s">
        <v>6</v>
      </c>
      <c r="D23" s="28" t="s">
        <v>29</v>
      </c>
      <c r="W23" s="91" t="s">
        <v>317</v>
      </c>
      <c r="X23"/>
      <c r="Y23"/>
      <c r="Z23"/>
      <c r="AA23"/>
      <c r="AB23"/>
      <c r="AC23"/>
      <c r="AD23"/>
      <c r="AE23"/>
      <c r="AF23"/>
      <c r="AG23"/>
      <c r="AH23"/>
      <c r="AI23"/>
      <c r="AJ23"/>
      <c r="AK23"/>
    </row>
    <row r="24" spans="1:37" x14ac:dyDescent="0.25">
      <c r="B24" s="19"/>
      <c r="W24" s="91" t="s">
        <v>316</v>
      </c>
      <c r="X24"/>
      <c r="Y24"/>
      <c r="Z24"/>
      <c r="AA24"/>
      <c r="AB24"/>
      <c r="AC24"/>
      <c r="AD24"/>
      <c r="AE24"/>
      <c r="AF24"/>
      <c r="AG24"/>
      <c r="AH24"/>
      <c r="AI24"/>
      <c r="AJ24"/>
      <c r="AK24"/>
    </row>
    <row r="25" spans="1:37" x14ac:dyDescent="0.25">
      <c r="B25" s="195">
        <v>2003</v>
      </c>
      <c r="D25" s="207" t="s">
        <v>61</v>
      </c>
      <c r="E25" s="207"/>
      <c r="F25" s="207"/>
      <c r="G25" s="207"/>
      <c r="H25" s="207"/>
      <c r="I25" s="207"/>
      <c r="J25" s="207"/>
      <c r="K25" s="207"/>
      <c r="L25" s="207"/>
      <c r="M25" s="207"/>
      <c r="N25" s="207"/>
      <c r="O25" s="207"/>
      <c r="P25" s="207"/>
      <c r="Q25" s="207"/>
      <c r="R25" s="207"/>
      <c r="S25" s="207"/>
      <c r="W25" s="91" t="s">
        <v>315</v>
      </c>
      <c r="X25"/>
      <c r="Y25"/>
      <c r="Z25"/>
      <c r="AA25"/>
      <c r="AB25"/>
      <c r="AC25"/>
      <c r="AD25"/>
      <c r="AE25"/>
      <c r="AF25"/>
      <c r="AG25"/>
      <c r="AH25"/>
      <c r="AI25"/>
      <c r="AJ25"/>
      <c r="AK25"/>
    </row>
    <row r="26" spans="1:37" x14ac:dyDescent="0.25">
      <c r="B26" s="195"/>
      <c r="D26" s="207"/>
      <c r="E26" s="207"/>
      <c r="F26" s="207"/>
      <c r="G26" s="207"/>
      <c r="H26" s="207"/>
      <c r="I26" s="207"/>
      <c r="J26" s="207"/>
      <c r="K26" s="207"/>
      <c r="L26" s="207"/>
      <c r="M26" s="207"/>
      <c r="N26" s="207"/>
      <c r="O26" s="207"/>
      <c r="P26" s="207"/>
      <c r="Q26" s="207"/>
      <c r="R26" s="207"/>
      <c r="S26" s="207"/>
      <c r="AK26"/>
    </row>
    <row r="27" spans="1:37" x14ac:dyDescent="0.25">
      <c r="B27" s="195"/>
      <c r="D27" s="207"/>
      <c r="E27" s="207"/>
      <c r="F27" s="207"/>
      <c r="G27" s="207"/>
      <c r="H27" s="207"/>
      <c r="I27" s="207"/>
      <c r="J27" s="207"/>
      <c r="K27" s="207"/>
      <c r="L27" s="207"/>
      <c r="M27" s="207"/>
      <c r="N27" s="207"/>
      <c r="O27" s="207"/>
      <c r="P27" s="207"/>
      <c r="Q27" s="207"/>
      <c r="R27" s="207"/>
      <c r="S27" s="207"/>
      <c r="AK27"/>
    </row>
    <row r="28" spans="1:37" ht="15.75" x14ac:dyDescent="0.25">
      <c r="A28" s="13" t="s">
        <v>30</v>
      </c>
      <c r="B28" s="13" t="s">
        <v>38</v>
      </c>
      <c r="C28" s="14"/>
      <c r="D28" s="35"/>
      <c r="E28" s="14"/>
      <c r="F28" s="14"/>
    </row>
    <row r="30" spans="1:37" x14ac:dyDescent="0.25">
      <c r="B30" s="194" t="s">
        <v>16</v>
      </c>
      <c r="C30" s="194"/>
      <c r="D30" s="194"/>
    </row>
    <row r="32" spans="1:37" x14ac:dyDescent="0.25">
      <c r="B32" s="10" t="s">
        <v>53</v>
      </c>
    </row>
    <row r="33" spans="2:2" x14ac:dyDescent="0.25">
      <c r="B33" s="10" t="s">
        <v>27</v>
      </c>
    </row>
  </sheetData>
  <mergeCells count="8">
    <mergeCell ref="B30:D30"/>
    <mergeCell ref="D25:S27"/>
    <mergeCell ref="B25:B27"/>
    <mergeCell ref="N6:T6"/>
    <mergeCell ref="AE1:AJ1"/>
    <mergeCell ref="AE2:AJ2"/>
    <mergeCell ref="X1:AC1"/>
    <mergeCell ref="X2:AC2"/>
  </mergeCells>
  <pageMargins left="0.45" right="0.45" top="0.75" bottom="0.75" header="0.3" footer="0.3"/>
  <pageSetup scale="37" fitToHeight="0" orientation="landscape" r:id="rId1"/>
  <headerFooter>
    <oddFooter>&amp;L
&amp;C
     &amp;P</oddFooter>
  </headerFooter>
  <rowBreaks count="2" manualBreakCount="2">
    <brk id="20" max="17" man="1"/>
    <brk id="27" max="17"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AK32"/>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3.28515625" style="10" bestFit="1" customWidth="1"/>
    <col min="25" max="25" width="9.140625" style="10"/>
    <col min="26" max="26" width="16.85546875" style="10" bestFit="1" customWidth="1"/>
    <col min="27" max="29" width="13.28515625" style="10" bestFit="1" customWidth="1"/>
    <col min="30" max="30" width="9.140625" style="10"/>
    <col min="31" max="31" width="13.28515625" style="10" bestFit="1" customWidth="1"/>
    <col min="32" max="32" width="3.28515625" style="10" bestFit="1" customWidth="1"/>
    <col min="33" max="33" width="8.5703125" style="10" bestFit="1" customWidth="1"/>
    <col min="34" max="36" width="13.28515625" style="10" bestFit="1" customWidth="1"/>
    <col min="37" max="16384" width="9.140625" style="10"/>
  </cols>
  <sheetData>
    <row r="1" spans="1:37" ht="19.5" thickBot="1" x14ac:dyDescent="0.35">
      <c r="A1" s="12" t="s">
        <v>0</v>
      </c>
      <c r="W1" s="114"/>
      <c r="X1" s="197" t="s">
        <v>375</v>
      </c>
      <c r="Y1" s="198"/>
      <c r="Z1" s="198"/>
      <c r="AA1" s="198"/>
      <c r="AB1" s="198"/>
      <c r="AC1" s="199"/>
      <c r="AD1" s="131"/>
      <c r="AE1" s="197" t="s">
        <v>375</v>
      </c>
      <c r="AF1" s="198"/>
      <c r="AG1" s="198"/>
      <c r="AH1" s="198"/>
      <c r="AI1" s="198"/>
      <c r="AJ1" s="199"/>
      <c r="AK1" s="122"/>
    </row>
    <row r="2" spans="1:37" ht="16.5" thickBot="1" x14ac:dyDescent="0.3">
      <c r="A2" s="13" t="s">
        <v>94</v>
      </c>
      <c r="W2" s="113"/>
      <c r="X2" s="200" t="s">
        <v>5</v>
      </c>
      <c r="Y2" s="201"/>
      <c r="Z2" s="201"/>
      <c r="AA2" s="201"/>
      <c r="AB2" s="201"/>
      <c r="AC2" s="202"/>
      <c r="AD2" s="130"/>
      <c r="AE2" s="200" t="s">
        <v>373</v>
      </c>
      <c r="AF2" s="201"/>
      <c r="AG2" s="201"/>
      <c r="AH2" s="201"/>
      <c r="AI2" s="201"/>
      <c r="AJ2" s="202"/>
      <c r="AK2" s="118"/>
    </row>
    <row r="3" spans="1:37" ht="16.5" thickBot="1" x14ac:dyDescent="0.3">
      <c r="A3" s="13" t="str">
        <f>Summary!A3</f>
        <v>As Of September 30, 2019</v>
      </c>
      <c r="W3" s="113"/>
      <c r="X3" s="109"/>
      <c r="Y3" s="107"/>
      <c r="Z3" s="107"/>
      <c r="AA3" s="107"/>
      <c r="AB3" s="107"/>
      <c r="AC3" s="106"/>
      <c r="AD3" s="130"/>
      <c r="AE3" s="109">
        <v>2003</v>
      </c>
      <c r="AF3" s="107"/>
      <c r="AG3" s="107"/>
      <c r="AH3" s="107">
        <v>2003</v>
      </c>
      <c r="AI3" s="107"/>
      <c r="AJ3" s="106"/>
      <c r="AK3" s="118"/>
    </row>
    <row r="4" spans="1:37" ht="16.5" thickBot="1" x14ac:dyDescent="0.3">
      <c r="A4" s="13"/>
      <c r="W4" s="112" t="s">
        <v>255</v>
      </c>
      <c r="X4" s="109" t="s">
        <v>3</v>
      </c>
      <c r="Y4" s="107"/>
      <c r="Z4" s="107"/>
      <c r="AA4" s="108" t="s">
        <v>4</v>
      </c>
      <c r="AB4" s="107" t="s">
        <v>5</v>
      </c>
      <c r="AC4" s="106" t="s">
        <v>249</v>
      </c>
      <c r="AD4" s="129"/>
      <c r="AE4" s="109" t="s">
        <v>3</v>
      </c>
      <c r="AF4" s="107"/>
      <c r="AG4" s="108" t="s">
        <v>250</v>
      </c>
      <c r="AH4" s="108" t="s">
        <v>4</v>
      </c>
      <c r="AI4" s="107" t="s">
        <v>5</v>
      </c>
      <c r="AJ4" s="106" t="s">
        <v>249</v>
      </c>
      <c r="AK4" s="118"/>
    </row>
    <row r="5" spans="1:37" ht="15.75" thickBot="1" x14ac:dyDescent="0.3">
      <c r="W5"/>
      <c r="X5" s="101">
        <f>SUM(X7:X31)</f>
        <v>630000</v>
      </c>
      <c r="Y5" s="105"/>
      <c r="Z5" s="104"/>
      <c r="AA5" s="101">
        <f>SUM(AA7:AA31)</f>
        <v>82768.759999999995</v>
      </c>
      <c r="AB5" s="101">
        <f>SUM(AB7:AB31)</f>
        <v>712768.76</v>
      </c>
      <c r="AC5" s="103">
        <f>SUM(AC7:AC31)</f>
        <v>712768.76</v>
      </c>
      <c r="AD5"/>
      <c r="AE5" s="101">
        <f>SUM(AE7:AE31)</f>
        <v>630000</v>
      </c>
      <c r="AF5" s="105"/>
      <c r="AG5" s="104"/>
      <c r="AH5" s="101">
        <f>SUM(AH7:AH31)</f>
        <v>82768.759999999995</v>
      </c>
      <c r="AI5" s="101">
        <f>SUM(AI7:AI31)</f>
        <v>712768.76</v>
      </c>
      <c r="AJ5" s="103">
        <f>SUM(AJ7:AJ31)</f>
        <v>712768.76</v>
      </c>
      <c r="AK5" s="96"/>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c r="AE6" s="100"/>
      <c r="AF6" s="98"/>
      <c r="AG6" s="99"/>
      <c r="AH6" s="98"/>
      <c r="AI6" s="98"/>
      <c r="AJ6" s="98">
        <v>0</v>
      </c>
      <c r="AK6" s="96"/>
    </row>
    <row r="7" spans="1:37" s="15" customFormat="1" x14ac:dyDescent="0.25">
      <c r="F7" s="16" t="s">
        <v>5</v>
      </c>
      <c r="G7" s="16"/>
      <c r="H7" s="16" t="s">
        <v>11</v>
      </c>
      <c r="I7" s="16"/>
      <c r="J7" s="16" t="s">
        <v>12</v>
      </c>
      <c r="L7" s="16" t="s">
        <v>31</v>
      </c>
      <c r="M7" s="16"/>
      <c r="N7" s="53" t="s">
        <v>125</v>
      </c>
      <c r="W7" s="91" t="s">
        <v>333</v>
      </c>
      <c r="X7" s="79">
        <f t="shared" ref="X7:X22" si="0">SUMIF($AD$4:$AK$4,$X$4,AD7:AK7)</f>
        <v>0</v>
      </c>
      <c r="Y7" s="90"/>
      <c r="Z7" s="90"/>
      <c r="AA7" s="85">
        <f t="shared" ref="AA7:AA22" si="1">SUMIF($AD$4:$AK$4,$AA$4,AD7:AK7)</f>
        <v>16143.75</v>
      </c>
      <c r="AB7" s="85">
        <f t="shared" ref="AB7:AB22" si="2">+X7+AA7</f>
        <v>16143.75</v>
      </c>
      <c r="AC7" s="82"/>
      <c r="AD7" s="127"/>
      <c r="AE7" s="88">
        <v>0</v>
      </c>
      <c r="AF7" s="87"/>
      <c r="AG7" s="86"/>
      <c r="AH7" s="85">
        <v>16143.75</v>
      </c>
      <c r="AI7" s="85">
        <f t="shared" ref="AI7:AI16" si="3">+AE7+AH7</f>
        <v>16143.75</v>
      </c>
      <c r="AJ7" s="80"/>
      <c r="AK7"/>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t="shared" si="0"/>
        <v>145000</v>
      </c>
      <c r="Y8" s="90"/>
      <c r="Z8" s="90"/>
      <c r="AA8" s="85">
        <f t="shared" si="1"/>
        <v>16143.75</v>
      </c>
      <c r="AB8" s="85">
        <f t="shared" si="2"/>
        <v>161143.75</v>
      </c>
      <c r="AC8" s="82">
        <f>+AB8+AB7</f>
        <v>177287.5</v>
      </c>
      <c r="AD8" s="127"/>
      <c r="AE8" s="88">
        <v>145000</v>
      </c>
      <c r="AF8" s="87" t="s">
        <v>198</v>
      </c>
      <c r="AG8" s="86">
        <v>5.1249999999999997E-2</v>
      </c>
      <c r="AH8" s="85">
        <v>16143.75</v>
      </c>
      <c r="AI8" s="85">
        <f t="shared" si="3"/>
        <v>161143.75</v>
      </c>
      <c r="AJ8" s="80">
        <f>+AI8+AI7</f>
        <v>177287.5</v>
      </c>
      <c r="AK8"/>
    </row>
    <row r="9" spans="1:37" x14ac:dyDescent="0.25">
      <c r="B9" s="19"/>
      <c r="C9" s="19"/>
      <c r="D9" s="19"/>
      <c r="E9" s="19"/>
      <c r="P9" s="20"/>
      <c r="Q9" s="20"/>
      <c r="R9" s="20"/>
      <c r="S9" s="20"/>
      <c r="T9" s="20"/>
      <c r="W9" s="91" t="s">
        <v>331</v>
      </c>
      <c r="X9" s="79">
        <f t="shared" si="0"/>
        <v>0</v>
      </c>
      <c r="Y9" s="90"/>
      <c r="Z9" s="90"/>
      <c r="AA9" s="85">
        <f t="shared" si="1"/>
        <v>12428.13</v>
      </c>
      <c r="AB9" s="85">
        <f t="shared" si="2"/>
        <v>12428.13</v>
      </c>
      <c r="AC9" s="82"/>
      <c r="AD9" s="127"/>
      <c r="AE9" s="88">
        <v>0</v>
      </c>
      <c r="AF9" s="87"/>
      <c r="AG9" s="86"/>
      <c r="AH9" s="85">
        <v>12428.13</v>
      </c>
      <c r="AI9" s="85">
        <f t="shared" si="3"/>
        <v>12428.13</v>
      </c>
      <c r="AJ9" s="80"/>
      <c r="AK9"/>
    </row>
    <row r="10" spans="1:37" x14ac:dyDescent="0.25">
      <c r="B10" s="19">
        <v>2003</v>
      </c>
      <c r="C10" s="19"/>
      <c r="D10" s="24">
        <v>37742</v>
      </c>
      <c r="E10" s="19"/>
      <c r="F10" s="2">
        <v>1711162.95</v>
      </c>
      <c r="G10" s="1"/>
      <c r="H10" s="2">
        <f>+F10-J10</f>
        <v>1711162.95</v>
      </c>
      <c r="I10" s="1"/>
      <c r="J10" s="2">
        <v>0</v>
      </c>
      <c r="L10" s="24">
        <v>45078</v>
      </c>
      <c r="M10" s="24"/>
      <c r="N10" s="2">
        <v>2115000</v>
      </c>
      <c r="P10" s="2">
        <f>SUMIFS($5:$5,$3:$3,B10,$4:$4,$P$8)</f>
        <v>630000</v>
      </c>
      <c r="Q10" s="1"/>
      <c r="R10" s="2">
        <f>SUMIFS($5:$5,$3:$3,B10,$4:$4,$R$8)</f>
        <v>82768.759999999995</v>
      </c>
      <c r="S10" s="1"/>
      <c r="T10" s="2">
        <f>SUM(P10:R10)</f>
        <v>712768.76</v>
      </c>
      <c r="W10" s="91" t="s">
        <v>330</v>
      </c>
      <c r="X10" s="79">
        <f t="shared" si="0"/>
        <v>155000</v>
      </c>
      <c r="Y10" s="90"/>
      <c r="Z10" s="90"/>
      <c r="AA10" s="85">
        <f t="shared" si="1"/>
        <v>12428.13</v>
      </c>
      <c r="AB10" s="85">
        <f t="shared" si="2"/>
        <v>167428.13</v>
      </c>
      <c r="AC10" s="82">
        <f>+AB10+AB9</f>
        <v>179856.26</v>
      </c>
      <c r="AD10" s="127"/>
      <c r="AE10" s="88">
        <v>155000</v>
      </c>
      <c r="AF10" s="87" t="s">
        <v>198</v>
      </c>
      <c r="AG10" s="86">
        <v>5.1249999999999997E-2</v>
      </c>
      <c r="AH10" s="85">
        <v>12428.13</v>
      </c>
      <c r="AI10" s="85">
        <f t="shared" si="3"/>
        <v>167428.13</v>
      </c>
      <c r="AJ10" s="80">
        <f>+AI10+AI9</f>
        <v>179856.26</v>
      </c>
      <c r="AK10"/>
    </row>
    <row r="11" spans="1:37" x14ac:dyDescent="0.25">
      <c r="B11" s="19"/>
      <c r="C11" s="19"/>
      <c r="D11" s="24"/>
      <c r="E11" s="19"/>
      <c r="F11" s="1"/>
      <c r="G11" s="1"/>
      <c r="H11" s="1"/>
      <c r="I11" s="1"/>
      <c r="J11" s="1"/>
      <c r="L11" s="19"/>
      <c r="M11" s="51"/>
      <c r="N11" s="3"/>
      <c r="P11" s="3"/>
      <c r="Q11" s="1"/>
      <c r="R11" s="3"/>
      <c r="S11" s="1"/>
      <c r="T11" s="3"/>
      <c r="W11" s="91" t="s">
        <v>329</v>
      </c>
      <c r="X11" s="79">
        <f t="shared" si="0"/>
        <v>0</v>
      </c>
      <c r="Y11" s="90"/>
      <c r="Z11" s="90"/>
      <c r="AA11" s="85">
        <f t="shared" si="1"/>
        <v>8456.25</v>
      </c>
      <c r="AB11" s="85">
        <f t="shared" si="2"/>
        <v>8456.25</v>
      </c>
      <c r="AC11" s="82"/>
      <c r="AD11" s="127"/>
      <c r="AE11" s="88">
        <v>0</v>
      </c>
      <c r="AF11" s="87"/>
      <c r="AG11" s="86"/>
      <c r="AH11" s="85">
        <v>8456.25</v>
      </c>
      <c r="AI11" s="85">
        <f t="shared" si="3"/>
        <v>8456.25</v>
      </c>
      <c r="AJ11" s="80"/>
      <c r="AK11"/>
    </row>
    <row r="12" spans="1:37" ht="15.75" thickBot="1" x14ac:dyDescent="0.3">
      <c r="B12" s="19" t="s">
        <v>5</v>
      </c>
      <c r="C12" s="19"/>
      <c r="D12" s="24"/>
      <c r="E12" s="19"/>
      <c r="F12" s="36">
        <f>SUM(F10:F10)</f>
        <v>1711162.95</v>
      </c>
      <c r="G12" s="1"/>
      <c r="H12" s="36">
        <f>SUM(H10:H10)</f>
        <v>1711162.95</v>
      </c>
      <c r="I12" s="1"/>
      <c r="J12" s="36">
        <f>SUM(J10:J10)</f>
        <v>0</v>
      </c>
      <c r="N12" s="36">
        <f>SUM(N10:N10)</f>
        <v>2115000</v>
      </c>
      <c r="P12" s="36">
        <f>SUM(P10:P10)</f>
        <v>630000</v>
      </c>
      <c r="Q12" s="1"/>
      <c r="R12" s="36">
        <f>SUM(R10:R10)</f>
        <v>82768.759999999995</v>
      </c>
      <c r="S12" s="1"/>
      <c r="T12" s="36">
        <f>SUM(T10:T10)</f>
        <v>712768.76</v>
      </c>
      <c r="W12" s="91" t="s">
        <v>328</v>
      </c>
      <c r="X12" s="79">
        <f t="shared" si="0"/>
        <v>160000</v>
      </c>
      <c r="Y12" s="90"/>
      <c r="Z12" s="90"/>
      <c r="AA12" s="85">
        <f t="shared" si="1"/>
        <v>8456.25</v>
      </c>
      <c r="AB12" s="85">
        <f t="shared" si="2"/>
        <v>168456.25</v>
      </c>
      <c r="AC12" s="82">
        <f>+AB12+AB11</f>
        <v>176912.5</v>
      </c>
      <c r="AD12" s="127"/>
      <c r="AE12" s="88">
        <v>160000</v>
      </c>
      <c r="AF12" s="87" t="s">
        <v>198</v>
      </c>
      <c r="AG12" s="86">
        <v>5.1249999999999997E-2</v>
      </c>
      <c r="AH12" s="85">
        <v>8456.25</v>
      </c>
      <c r="AI12" s="85">
        <f t="shared" si="3"/>
        <v>168456.25</v>
      </c>
      <c r="AJ12" s="80">
        <f>+AI12+AI11</f>
        <v>176912.5</v>
      </c>
      <c r="AK12"/>
    </row>
    <row r="13" spans="1:37" ht="15.75" thickTop="1" x14ac:dyDescent="0.25">
      <c r="D13" s="26"/>
      <c r="Q13" s="1"/>
      <c r="S13" s="1"/>
      <c r="W13" s="91" t="s">
        <v>327</v>
      </c>
      <c r="X13" s="79">
        <f t="shared" si="0"/>
        <v>0</v>
      </c>
      <c r="Y13" s="90"/>
      <c r="Z13" s="90"/>
      <c r="AA13" s="85">
        <f t="shared" si="1"/>
        <v>4356.25</v>
      </c>
      <c r="AB13" s="85">
        <f t="shared" si="2"/>
        <v>4356.25</v>
      </c>
      <c r="AC13" s="82"/>
      <c r="AD13" s="127"/>
      <c r="AE13" s="88">
        <v>0</v>
      </c>
      <c r="AF13" s="87"/>
      <c r="AG13" s="86"/>
      <c r="AH13" s="85">
        <v>4356.25</v>
      </c>
      <c r="AI13" s="85">
        <f t="shared" si="3"/>
        <v>4356.25</v>
      </c>
      <c r="AJ13" s="80"/>
      <c r="AK13"/>
    </row>
    <row r="14" spans="1:37" x14ac:dyDescent="0.25">
      <c r="D14" s="26" t="s">
        <v>109</v>
      </c>
      <c r="Q14" s="1"/>
      <c r="S14" s="1"/>
      <c r="W14" s="91" t="s">
        <v>326</v>
      </c>
      <c r="X14" s="79">
        <f t="shared" si="0"/>
        <v>170000</v>
      </c>
      <c r="Y14" s="90"/>
      <c r="Z14" s="90"/>
      <c r="AA14" s="85">
        <f t="shared" si="1"/>
        <v>4356.25</v>
      </c>
      <c r="AB14" s="85">
        <f t="shared" si="2"/>
        <v>174356.25</v>
      </c>
      <c r="AC14" s="82">
        <f>+AB14+AB13</f>
        <v>178712.5</v>
      </c>
      <c r="AD14" s="127"/>
      <c r="AE14" s="88">
        <v>170000</v>
      </c>
      <c r="AF14" s="87" t="s">
        <v>198</v>
      </c>
      <c r="AG14" s="86">
        <v>5.1249999999999997E-2</v>
      </c>
      <c r="AH14" s="85">
        <v>4356.25</v>
      </c>
      <c r="AI14" s="85">
        <f t="shared" si="3"/>
        <v>174356.25</v>
      </c>
      <c r="AJ14" s="80">
        <f>+AI14+AI13</f>
        <v>178712.5</v>
      </c>
      <c r="AK14"/>
    </row>
    <row r="15" spans="1:37" x14ac:dyDescent="0.25">
      <c r="D15" s="26" t="s">
        <v>34</v>
      </c>
      <c r="F15" s="10" t="s">
        <v>128</v>
      </c>
      <c r="Q15" s="1"/>
      <c r="S15" s="1"/>
      <c r="W15" s="91" t="s">
        <v>325</v>
      </c>
      <c r="X15" s="79">
        <f t="shared" si="0"/>
        <v>0</v>
      </c>
      <c r="Y15" s="90"/>
      <c r="Z15" s="90"/>
      <c r="AA15" s="85">
        <f t="shared" si="1"/>
        <v>0</v>
      </c>
      <c r="AB15" s="85">
        <f t="shared" si="2"/>
        <v>0</v>
      </c>
      <c r="AC15" s="82"/>
      <c r="AD15" s="127"/>
      <c r="AE15" s="89">
        <v>0</v>
      </c>
      <c r="AF15" s="87"/>
      <c r="AG15" s="86"/>
      <c r="AH15" s="85">
        <v>0</v>
      </c>
      <c r="AI15" s="85">
        <f t="shared" si="3"/>
        <v>0</v>
      </c>
      <c r="AJ15" s="80"/>
      <c r="AK15"/>
    </row>
    <row r="16" spans="1:37" x14ac:dyDescent="0.25">
      <c r="D16" s="26" t="s">
        <v>35</v>
      </c>
      <c r="F16" s="10" t="s">
        <v>179</v>
      </c>
      <c r="Q16" s="1"/>
      <c r="S16" s="1"/>
      <c r="W16" s="91" t="s">
        <v>324</v>
      </c>
      <c r="X16" s="79">
        <f t="shared" si="0"/>
        <v>0</v>
      </c>
      <c r="Y16" s="90"/>
      <c r="Z16" s="90"/>
      <c r="AA16" s="85">
        <f t="shared" si="1"/>
        <v>0</v>
      </c>
      <c r="AB16" s="85">
        <f t="shared" si="2"/>
        <v>0</v>
      </c>
      <c r="AC16" s="82">
        <f>+AB16+AB15</f>
        <v>0</v>
      </c>
      <c r="AD16" s="127"/>
      <c r="AE16" s="89">
        <v>0</v>
      </c>
      <c r="AF16" s="87"/>
      <c r="AG16" s="86"/>
      <c r="AH16" s="85">
        <v>0</v>
      </c>
      <c r="AI16" s="85">
        <f t="shared" si="3"/>
        <v>0</v>
      </c>
      <c r="AJ16" s="80">
        <f>+AI16+AI15</f>
        <v>0</v>
      </c>
      <c r="AK16"/>
    </row>
    <row r="17" spans="1:37" x14ac:dyDescent="0.25">
      <c r="W17" s="91" t="s">
        <v>323</v>
      </c>
      <c r="X17" s="79">
        <f t="shared" si="0"/>
        <v>0</v>
      </c>
      <c r="Y17" s="90"/>
      <c r="Z17" s="90"/>
      <c r="AA17" s="85">
        <f t="shared" si="1"/>
        <v>0</v>
      </c>
      <c r="AB17" s="85">
        <f t="shared" si="2"/>
        <v>0</v>
      </c>
      <c r="AC17" s="82"/>
      <c r="AD17"/>
      <c r="AE17"/>
      <c r="AF17"/>
      <c r="AG17"/>
      <c r="AH17"/>
      <c r="AI17"/>
      <c r="AJ17"/>
      <c r="AK17"/>
    </row>
    <row r="18" spans="1:37" x14ac:dyDescent="0.25">
      <c r="D18" s="26" t="s">
        <v>65</v>
      </c>
      <c r="W18" s="91" t="s">
        <v>322</v>
      </c>
      <c r="X18" s="79">
        <f t="shared" si="0"/>
        <v>0</v>
      </c>
      <c r="Y18" s="90"/>
      <c r="Z18" s="90"/>
      <c r="AA18" s="85">
        <f t="shared" si="1"/>
        <v>0</v>
      </c>
      <c r="AB18" s="85">
        <f t="shared" si="2"/>
        <v>0</v>
      </c>
      <c r="AC18" s="82">
        <f>+AB18+AB17</f>
        <v>0</v>
      </c>
      <c r="AD18"/>
      <c r="AE18"/>
      <c r="AF18"/>
      <c r="AG18"/>
      <c r="AH18"/>
      <c r="AI18"/>
      <c r="AJ18"/>
      <c r="AK18"/>
    </row>
    <row r="19" spans="1:37" x14ac:dyDescent="0.25">
      <c r="W19" s="91" t="s">
        <v>321</v>
      </c>
      <c r="X19" s="79">
        <f t="shared" si="0"/>
        <v>0</v>
      </c>
      <c r="Y19" s="90"/>
      <c r="Z19" s="90"/>
      <c r="AA19" s="85">
        <f t="shared" si="1"/>
        <v>0</v>
      </c>
      <c r="AB19" s="85">
        <f t="shared" si="2"/>
        <v>0</v>
      </c>
      <c r="AC19" s="82"/>
      <c r="AD19"/>
      <c r="AE19"/>
      <c r="AF19"/>
      <c r="AG19"/>
      <c r="AH19"/>
      <c r="AI19"/>
      <c r="AJ19"/>
      <c r="AK19"/>
    </row>
    <row r="20" spans="1:37" x14ac:dyDescent="0.25">
      <c r="W20" s="91" t="s">
        <v>320</v>
      </c>
      <c r="X20" s="79">
        <f t="shared" si="0"/>
        <v>0</v>
      </c>
      <c r="Y20" s="90"/>
      <c r="Z20" s="90"/>
      <c r="AA20" s="85">
        <f t="shared" si="1"/>
        <v>0</v>
      </c>
      <c r="AB20" s="85">
        <f t="shared" si="2"/>
        <v>0</v>
      </c>
      <c r="AC20" s="82">
        <f>+AB20+AB19</f>
        <v>0</v>
      </c>
      <c r="AD20"/>
      <c r="AE20"/>
      <c r="AF20"/>
      <c r="AG20"/>
      <c r="AH20"/>
      <c r="AI20"/>
      <c r="AJ20"/>
      <c r="AK20"/>
    </row>
    <row r="21" spans="1:37" ht="15.75" x14ac:dyDescent="0.25">
      <c r="A21" s="13" t="s">
        <v>15</v>
      </c>
      <c r="B21" s="13" t="s">
        <v>37</v>
      </c>
      <c r="C21" s="14"/>
      <c r="D21" s="14"/>
      <c r="E21" s="14"/>
      <c r="F21" s="14"/>
      <c r="W21" s="91" t="s">
        <v>319</v>
      </c>
      <c r="X21" s="79">
        <f t="shared" si="0"/>
        <v>0</v>
      </c>
      <c r="Y21" s="90"/>
      <c r="Z21" s="90"/>
      <c r="AA21" s="85">
        <f t="shared" si="1"/>
        <v>0</v>
      </c>
      <c r="AB21" s="85">
        <f t="shared" si="2"/>
        <v>0</v>
      </c>
      <c r="AC21" s="82"/>
      <c r="AD21"/>
      <c r="AE21"/>
      <c r="AF21"/>
      <c r="AG21"/>
      <c r="AH21"/>
      <c r="AI21"/>
      <c r="AJ21"/>
      <c r="AK21"/>
    </row>
    <row r="22" spans="1:37" x14ac:dyDescent="0.25">
      <c r="W22" s="91" t="s">
        <v>318</v>
      </c>
      <c r="X22" s="79">
        <f t="shared" si="0"/>
        <v>0</v>
      </c>
      <c r="Y22" s="90"/>
      <c r="Z22" s="90"/>
      <c r="AA22" s="85">
        <f t="shared" si="1"/>
        <v>0</v>
      </c>
      <c r="AB22" s="85">
        <f t="shared" si="2"/>
        <v>0</v>
      </c>
      <c r="AC22" s="82">
        <f>+AB22+AB21</f>
        <v>0</v>
      </c>
      <c r="AD22"/>
      <c r="AE22"/>
      <c r="AF22"/>
      <c r="AG22"/>
      <c r="AH22"/>
      <c r="AI22"/>
      <c r="AJ22"/>
      <c r="AK22"/>
    </row>
    <row r="23" spans="1:37" x14ac:dyDescent="0.25">
      <c r="B23" s="17" t="s">
        <v>6</v>
      </c>
      <c r="D23" s="28" t="s">
        <v>29</v>
      </c>
      <c r="W23" s="91" t="s">
        <v>317</v>
      </c>
      <c r="X23"/>
      <c r="Y23"/>
      <c r="Z23"/>
      <c r="AA23"/>
      <c r="AB23"/>
      <c r="AC23"/>
      <c r="AD23"/>
      <c r="AE23"/>
      <c r="AF23"/>
      <c r="AG23"/>
      <c r="AH23"/>
      <c r="AI23"/>
      <c r="AJ23"/>
      <c r="AK23"/>
    </row>
    <row r="24" spans="1:37" x14ac:dyDescent="0.25">
      <c r="B24" s="19"/>
      <c r="W24" s="91" t="s">
        <v>316</v>
      </c>
      <c r="X24"/>
      <c r="Y24"/>
      <c r="Z24"/>
      <c r="AA24"/>
      <c r="AB24"/>
      <c r="AC24"/>
      <c r="AD24"/>
      <c r="AE24"/>
      <c r="AF24"/>
      <c r="AG24"/>
      <c r="AH24"/>
      <c r="AI24"/>
      <c r="AJ24"/>
      <c r="AK24"/>
    </row>
    <row r="25" spans="1:37" x14ac:dyDescent="0.25">
      <c r="B25" s="195">
        <v>2003</v>
      </c>
      <c r="D25" s="207" t="s">
        <v>61</v>
      </c>
      <c r="E25" s="207"/>
      <c r="F25" s="207"/>
      <c r="G25" s="207"/>
      <c r="H25" s="207"/>
      <c r="I25" s="207"/>
      <c r="J25" s="207"/>
      <c r="K25" s="207"/>
      <c r="L25" s="207"/>
      <c r="M25" s="207"/>
      <c r="N25" s="207"/>
      <c r="O25" s="207"/>
      <c r="P25" s="207"/>
      <c r="Q25" s="207"/>
      <c r="R25" s="207"/>
      <c r="S25" s="207"/>
      <c r="W25" s="91" t="s">
        <v>315</v>
      </c>
      <c r="X25"/>
      <c r="Y25"/>
      <c r="Z25"/>
      <c r="AA25"/>
      <c r="AB25"/>
      <c r="AC25"/>
      <c r="AD25"/>
      <c r="AE25"/>
      <c r="AF25"/>
      <c r="AG25"/>
      <c r="AH25"/>
      <c r="AI25"/>
      <c r="AJ25"/>
      <c r="AK25"/>
    </row>
    <row r="26" spans="1:37" x14ac:dyDescent="0.25">
      <c r="B26" s="195"/>
      <c r="D26" s="207"/>
      <c r="E26" s="207"/>
      <c r="F26" s="207"/>
      <c r="G26" s="207"/>
      <c r="H26" s="207"/>
      <c r="I26" s="207"/>
      <c r="J26" s="207"/>
      <c r="K26" s="207"/>
      <c r="L26" s="207"/>
      <c r="M26" s="207"/>
      <c r="N26" s="207"/>
      <c r="O26" s="207"/>
      <c r="P26" s="207"/>
      <c r="Q26" s="207"/>
      <c r="R26" s="207"/>
      <c r="S26" s="207"/>
      <c r="W26" s="91" t="s">
        <v>314</v>
      </c>
      <c r="X26"/>
      <c r="Y26"/>
      <c r="Z26"/>
      <c r="AA26"/>
      <c r="AB26"/>
      <c r="AC26"/>
      <c r="AD26"/>
      <c r="AE26"/>
      <c r="AF26"/>
      <c r="AG26"/>
      <c r="AH26"/>
      <c r="AI26"/>
      <c r="AJ26"/>
      <c r="AK26"/>
    </row>
    <row r="27" spans="1:37" x14ac:dyDescent="0.25">
      <c r="B27" s="195"/>
      <c r="D27" s="207"/>
      <c r="E27" s="207"/>
      <c r="F27" s="207"/>
      <c r="G27" s="207"/>
      <c r="H27" s="207"/>
      <c r="I27" s="207"/>
      <c r="J27" s="207"/>
      <c r="K27" s="207"/>
      <c r="L27" s="207"/>
      <c r="M27" s="207"/>
      <c r="N27" s="207"/>
      <c r="O27" s="207"/>
      <c r="P27" s="207"/>
      <c r="Q27" s="207"/>
      <c r="R27" s="207"/>
      <c r="S27" s="207"/>
      <c r="W27" s="91" t="s">
        <v>313</v>
      </c>
      <c r="X27"/>
      <c r="Y27"/>
      <c r="Z27"/>
      <c r="AA27"/>
      <c r="AB27"/>
      <c r="AC27"/>
      <c r="AD27"/>
      <c r="AE27"/>
      <c r="AF27"/>
      <c r="AG27" s="132"/>
      <c r="AH27"/>
      <c r="AI27"/>
      <c r="AJ27"/>
      <c r="AK27"/>
    </row>
    <row r="28" spans="1:37" ht="15.75" x14ac:dyDescent="0.25">
      <c r="A28" s="13" t="s">
        <v>30</v>
      </c>
      <c r="B28" s="13" t="s">
        <v>38</v>
      </c>
      <c r="C28" s="14"/>
      <c r="D28" s="35"/>
      <c r="E28" s="14"/>
      <c r="F28" s="14"/>
      <c r="W28" s="91" t="s">
        <v>312</v>
      </c>
      <c r="X28"/>
      <c r="Y28"/>
      <c r="Z28"/>
      <c r="AA28"/>
      <c r="AB28"/>
      <c r="AC28"/>
      <c r="AD28"/>
      <c r="AE28"/>
      <c r="AF28"/>
      <c r="AG28"/>
      <c r="AH28"/>
      <c r="AI28"/>
      <c r="AJ28"/>
      <c r="AK28"/>
    </row>
    <row r="29" spans="1:37" x14ac:dyDescent="0.25">
      <c r="W29" s="91" t="s">
        <v>311</v>
      </c>
      <c r="X29"/>
      <c r="Y29"/>
      <c r="Z29"/>
      <c r="AA29"/>
      <c r="AB29"/>
      <c r="AC29"/>
      <c r="AD29"/>
      <c r="AE29"/>
      <c r="AF29"/>
      <c r="AG29"/>
      <c r="AH29"/>
      <c r="AI29"/>
      <c r="AJ29"/>
      <c r="AK29"/>
    </row>
    <row r="30" spans="1:37" x14ac:dyDescent="0.25">
      <c r="B30" s="194" t="s">
        <v>16</v>
      </c>
      <c r="C30" s="194"/>
      <c r="D30" s="194"/>
    </row>
    <row r="32" spans="1:37" x14ac:dyDescent="0.25">
      <c r="B32" s="10" t="s">
        <v>27</v>
      </c>
    </row>
  </sheetData>
  <mergeCells count="8">
    <mergeCell ref="B30:D30"/>
    <mergeCell ref="D25:S27"/>
    <mergeCell ref="B25:B27"/>
    <mergeCell ref="N6:T6"/>
    <mergeCell ref="AE1:AJ1"/>
    <mergeCell ref="AE2:AJ2"/>
    <mergeCell ref="X1:AC1"/>
    <mergeCell ref="X2:AC2"/>
  </mergeCells>
  <pageMargins left="0.45" right="0.45" top="0.75" bottom="0.75" header="0.3" footer="0.3"/>
  <pageSetup scale="79" fitToHeight="0" orientation="landscape" r:id="rId1"/>
  <headerFooter>
    <oddFooter>&amp;L
&amp;C
     &amp;P</oddFooter>
  </headerFooter>
  <rowBreaks count="2" manualBreakCount="2">
    <brk id="20" max="17" man="1"/>
    <brk id="27"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tabSelected="1" topLeftCell="A7" zoomScaleNormal="100" workbookViewId="0">
      <selection activeCell="L39" sqref="L39"/>
    </sheetView>
  </sheetViews>
  <sheetFormatPr defaultRowHeight="15" x14ac:dyDescent="0.25"/>
  <cols>
    <col min="1" max="1" width="2.5703125" style="10" customWidth="1"/>
    <col min="2" max="2" width="52" style="10" bestFit="1" customWidth="1"/>
    <col min="3" max="3" width="1.7109375" style="10" customWidth="1"/>
    <col min="4" max="4" width="15.7109375" style="10" customWidth="1"/>
    <col min="5" max="5" width="1.7109375" style="10" customWidth="1"/>
    <col min="6" max="6" width="15.7109375" style="10" customWidth="1"/>
    <col min="7" max="7" width="1.7109375" style="10" customWidth="1"/>
    <col min="8" max="8" width="15.7109375" style="10" customWidth="1"/>
    <col min="9" max="9" width="1.7109375" style="10" customWidth="1"/>
    <col min="10" max="10" width="9.28515625" style="10" bestFit="1" customWidth="1"/>
    <col min="11" max="11" width="1.7109375" style="10" customWidth="1"/>
    <col min="12" max="12" width="15.710937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9.140625" style="10"/>
    <col min="20" max="22" width="18" style="10" bestFit="1" customWidth="1"/>
    <col min="23" max="23" width="9.140625" style="10"/>
    <col min="24" max="24" width="16.85546875" style="10" bestFit="1" customWidth="1"/>
    <col min="25" max="16384" width="9.140625" style="10"/>
  </cols>
  <sheetData>
    <row r="1" spans="1:24" ht="18.75" x14ac:dyDescent="0.3">
      <c r="A1" s="12" t="s">
        <v>0</v>
      </c>
    </row>
    <row r="2" spans="1:24" ht="15.75" x14ac:dyDescent="0.25">
      <c r="A2" s="13" t="s">
        <v>77</v>
      </c>
    </row>
    <row r="3" spans="1:24" ht="15.75" x14ac:dyDescent="0.25">
      <c r="A3" s="13" t="s">
        <v>187</v>
      </c>
      <c r="F3" s="13"/>
    </row>
    <row r="4" spans="1:24" ht="15.75" x14ac:dyDescent="0.25">
      <c r="A4" s="13"/>
      <c r="D4" s="194" t="s">
        <v>172</v>
      </c>
      <c r="E4" s="194"/>
      <c r="F4" s="194"/>
      <c r="G4" s="194"/>
      <c r="H4" s="194"/>
      <c r="L4" s="194" t="s">
        <v>13</v>
      </c>
      <c r="M4" s="194"/>
      <c r="N4" s="194"/>
      <c r="O4" s="194"/>
      <c r="P4" s="194"/>
      <c r="Q4" s="194"/>
      <c r="R4" s="194"/>
    </row>
    <row r="5" spans="1:24" s="15" customFormat="1" x14ac:dyDescent="0.25">
      <c r="D5" s="16"/>
      <c r="E5" s="16"/>
      <c r="F5" s="16"/>
      <c r="G5" s="16"/>
      <c r="H5" s="16"/>
      <c r="I5" s="16"/>
      <c r="J5" s="16" t="str">
        <f>'101-RWS'!L8</f>
        <v>Final</v>
      </c>
      <c r="K5" s="16"/>
      <c r="L5" s="16" t="str">
        <f>'101-RWS'!N8</f>
        <v xml:space="preserve">Original </v>
      </c>
    </row>
    <row r="6" spans="1:24" s="15" customFormat="1" x14ac:dyDescent="0.25">
      <c r="B6" s="17" t="s">
        <v>69</v>
      </c>
      <c r="C6" s="16"/>
      <c r="D6" s="57" t="str">
        <f>'101-RWS'!F9</f>
        <v>Total</v>
      </c>
      <c r="E6" s="16"/>
      <c r="F6" s="17" t="str">
        <f>'101-RWS'!H9</f>
        <v>Spent</v>
      </c>
      <c r="G6" s="16"/>
      <c r="H6" s="17" t="str">
        <f>'101-RWS'!J9</f>
        <v>Unspent</v>
      </c>
      <c r="I6" s="16"/>
      <c r="J6" s="17" t="str">
        <f>'101-RWS'!L9</f>
        <v>Maturity</v>
      </c>
      <c r="K6" s="29"/>
      <c r="L6" s="54" t="str">
        <f>'101-RWS'!N9</f>
        <v>Par Amount</v>
      </c>
      <c r="M6" s="16"/>
      <c r="N6" s="17" t="str">
        <f>'101-RWS'!P9</f>
        <v>Principal</v>
      </c>
      <c r="O6" s="16"/>
      <c r="P6" s="17" t="str">
        <f>'101-RWS'!R9</f>
        <v>Interest</v>
      </c>
      <c r="Q6" s="16"/>
      <c r="R6" s="17" t="str">
        <f>'101-RWS'!T9</f>
        <v>Total</v>
      </c>
    </row>
    <row r="7" spans="1:24" x14ac:dyDescent="0.25">
      <c r="B7" s="19"/>
      <c r="C7" s="19"/>
      <c r="L7" s="56"/>
      <c r="N7" s="20"/>
      <c r="O7" s="20"/>
      <c r="P7" s="20"/>
      <c r="Q7" s="20"/>
      <c r="R7" s="20"/>
    </row>
    <row r="8" spans="1:24" x14ac:dyDescent="0.25">
      <c r="B8" s="8" t="s">
        <v>70</v>
      </c>
      <c r="C8" s="19"/>
      <c r="D8" s="1">
        <f>SUMIF('101-RWS'!$B$1:$B$51,"Total",'101-RWS'!$F$1:$F$51)</f>
        <v>2396284831.6399999</v>
      </c>
      <c r="E8" s="1"/>
      <c r="F8" s="1">
        <f>SUMIF('101-RWS'!$B$1:$B$51,"Total",'101-RWS'!$H$1:$H$51)</f>
        <v>1296857172.3099999</v>
      </c>
      <c r="G8" s="1"/>
      <c r="H8" s="1">
        <f>SUMIF('101-RWS'!$B$1:$B$51,"Total",'101-RWS'!$J$1:$J$51)</f>
        <v>1025278795.5400001</v>
      </c>
      <c r="I8" s="1"/>
      <c r="J8" s="42">
        <f>MAX('101-RWS'!$L$9:$L$37)</f>
        <v>55119</v>
      </c>
      <c r="K8" s="42"/>
      <c r="L8" s="1">
        <f>'101-RWS'!N28</f>
        <v>2880105552.7200003</v>
      </c>
      <c r="M8" s="1"/>
      <c r="N8" s="1">
        <f>'101-RWS'!P28</f>
        <v>2593955307.1199999</v>
      </c>
      <c r="O8" s="1"/>
      <c r="P8" s="1">
        <f>'101-RWS'!R28</f>
        <v>1317847857.97</v>
      </c>
      <c r="Q8" s="1"/>
      <c r="R8" s="1">
        <f>'101-RWS'!T28</f>
        <v>3911803165.0900002</v>
      </c>
      <c r="T8" s="22"/>
      <c r="U8" s="22"/>
      <c r="V8" s="22"/>
      <c r="W8" s="22"/>
    </row>
    <row r="9" spans="1:24" x14ac:dyDescent="0.25">
      <c r="B9" s="8" t="s">
        <v>71</v>
      </c>
      <c r="C9" s="19"/>
      <c r="D9" s="1">
        <f>SUMIF('301-RWWS'!$B$1:$B$46,"Total",'301-RWWS'!$F$1:$F$46)</f>
        <v>327357676.18000001</v>
      </c>
      <c r="E9" s="1"/>
      <c r="F9" s="1">
        <f>SUMIF('301-RWWS'!$B$1:$B$46,"Total",'301-RWWS'!$H$1:$H$46)</f>
        <v>213301126.98999998</v>
      </c>
      <c r="G9" s="1"/>
      <c r="H9" s="1">
        <f>SUMIF('301-RWWS'!$B$1:$B$46,"Total",'301-RWWS'!$J$1:$J$46)</f>
        <v>114263573.01000001</v>
      </c>
      <c r="I9" s="1"/>
      <c r="J9" s="42">
        <f>MAX('301-RWWS'!$L$8:$L$33)</f>
        <v>54575</v>
      </c>
      <c r="K9" s="42"/>
      <c r="L9" s="1">
        <f>'301-RWWS'!N19</f>
        <v>391960000</v>
      </c>
      <c r="M9" s="1"/>
      <c r="N9" s="1">
        <f>'301-RWWS'!P19</f>
        <v>352380000</v>
      </c>
      <c r="O9" s="1"/>
      <c r="P9" s="1">
        <f>'301-RWWS'!R19</f>
        <v>197097904.06</v>
      </c>
      <c r="Q9" s="1"/>
      <c r="R9" s="1">
        <f>'301-RWWS'!T19</f>
        <v>549477904.05999994</v>
      </c>
      <c r="T9" s="49"/>
      <c r="U9" s="49"/>
      <c r="V9" s="49"/>
    </row>
    <row r="10" spans="1:24" x14ac:dyDescent="0.25">
      <c r="B10" s="8" t="s">
        <v>72</v>
      </c>
      <c r="C10" s="19"/>
      <c r="D10" s="1">
        <f>SUMIF('401-RSWS'!$B$1:$B$50,"Total",'401-RSWS'!$F$1:$F$50)</f>
        <v>42111315.660000004</v>
      </c>
      <c r="E10" s="1"/>
      <c r="F10" s="1">
        <f>SUMIF('401-RSWS'!$B$1:$B$50,"Total",'401-RSWS'!$H$1:$H$50)</f>
        <v>35024909.420000002</v>
      </c>
      <c r="G10" s="1"/>
      <c r="H10" s="1">
        <f>SUMIF('401-RSWS'!$B$1:$B$50,"Total",'401-RSWS'!$J$1:$J$50)</f>
        <v>7086406.2400000002</v>
      </c>
      <c r="I10" s="1"/>
      <c r="J10" s="42">
        <f>MAX('401-RSWS'!$L$8:$L$37)</f>
        <v>50284</v>
      </c>
      <c r="K10" s="42"/>
      <c r="L10" s="1">
        <f>'401-RSWS'!N14</f>
        <v>57590000</v>
      </c>
      <c r="M10" s="1"/>
      <c r="N10" s="1">
        <f>'401-RSWS'!P14</f>
        <v>52190000</v>
      </c>
      <c r="O10" s="1"/>
      <c r="P10" s="1">
        <f>'401-RSWS'!R14</f>
        <v>16870193.919999994</v>
      </c>
      <c r="Q10" s="1"/>
      <c r="R10" s="1">
        <f>'401-RSWS'!T14</f>
        <v>69060193.919999987</v>
      </c>
      <c r="X10" s="23"/>
    </row>
    <row r="11" spans="1:24" x14ac:dyDescent="0.25">
      <c r="B11" s="8" t="s">
        <v>73</v>
      </c>
      <c r="C11" s="19"/>
      <c r="D11" s="1">
        <f>SUMIF('501-UEFIS'!$B$1:$B$50,"Total",'501-UEFIS'!$F$1:$F$50)</f>
        <v>252698998.34999999</v>
      </c>
      <c r="E11" s="1"/>
      <c r="F11" s="1">
        <f>SUMIF('501-UEFIS'!$B$1:$B$50,"Total",'501-UEFIS'!$H$1:$H$50)</f>
        <v>135579061.52999997</v>
      </c>
      <c r="G11" s="1"/>
      <c r="H11" s="1">
        <f>SUMIF('501-UEFIS'!$B$1:$B$50,"Total",'501-UEFIS'!$J$1:$J$50)</f>
        <v>117167938.75000001</v>
      </c>
      <c r="I11" s="1"/>
      <c r="J11" s="42">
        <f>MAX('501-UEFIS'!$L$8:$L$37)</f>
        <v>54575</v>
      </c>
      <c r="K11" s="42"/>
      <c r="L11" s="1">
        <f>'501-UEFIS'!N18</f>
        <v>309865000</v>
      </c>
      <c r="M11" s="1"/>
      <c r="N11" s="1">
        <f>'501-UEFIS'!P18</f>
        <v>273065000</v>
      </c>
      <c r="O11" s="1"/>
      <c r="P11" s="1">
        <f>'501-UEFIS'!R18</f>
        <v>108036554.61000003</v>
      </c>
      <c r="Q11" s="1"/>
      <c r="R11" s="1">
        <f>'501-UEFIS'!T18</f>
        <v>381101554.61000007</v>
      </c>
    </row>
    <row r="12" spans="1:24" x14ac:dyDescent="0.25">
      <c r="B12" s="8" t="s">
        <v>84</v>
      </c>
      <c r="C12" s="19"/>
      <c r="D12" s="1">
        <f>SUMIF('201-Little Elm'!$B$1:$B$50,"Total",'201-Little Elm'!$F$1:$F$50)</f>
        <v>0</v>
      </c>
      <c r="E12" s="1"/>
      <c r="F12" s="1">
        <f>SUMIF('201-Little Elm'!$B$1:$B$50,"Total",'201-Little Elm'!$H$1:$H$50)</f>
        <v>0</v>
      </c>
      <c r="G12" s="1"/>
      <c r="H12" s="1">
        <f>SUMIF('201-Little Elm'!$B$1:$B$50,"Total",'201-Little Elm'!$J$1:$J$50)</f>
        <v>0</v>
      </c>
      <c r="I12" s="1"/>
      <c r="J12" s="42">
        <f>MAX('201-Little Elm'!$L$8:$L$37)</f>
        <v>45078</v>
      </c>
      <c r="K12" s="42"/>
      <c r="L12" s="1">
        <f>'201-Little Elm'!N12</f>
        <v>3555000</v>
      </c>
      <c r="M12" s="1"/>
      <c r="N12" s="1">
        <f>'201-Little Elm'!P12</f>
        <v>1540000</v>
      </c>
      <c r="O12" s="1"/>
      <c r="P12" s="1">
        <f>'201-Little Elm'!R12</f>
        <v>78300</v>
      </c>
      <c r="Q12" s="1"/>
      <c r="R12" s="1">
        <f>'201-Little Elm'!T12</f>
        <v>1618300</v>
      </c>
    </row>
    <row r="13" spans="1:24" x14ac:dyDescent="0.25">
      <c r="B13" s="8" t="s">
        <v>104</v>
      </c>
      <c r="C13" s="19"/>
      <c r="D13" s="1">
        <f>SUMIF('206-Rockwall Heath WSF'!$B$1:$B$50,"Total",'206-Rockwall Heath WSF'!$F$1:$F$50)</f>
        <v>2791787.5</v>
      </c>
      <c r="E13" s="1"/>
      <c r="F13" s="1">
        <f>SUMIF('206-Rockwall Heath WSF'!$B$1:$B$50,"Total",'206-Rockwall Heath WSF'!$H$1:$H$50)</f>
        <v>2791787.5</v>
      </c>
      <c r="G13" s="1"/>
      <c r="H13" s="1">
        <f>SUMIF('206-Rockwall Heath WSF'!$B$1:$B$50,"Total",'206-Rockwall Heath WSF'!$J$1:$J$50)</f>
        <v>0</v>
      </c>
      <c r="I13" s="1"/>
      <c r="J13" s="42">
        <f>MAX('206-Rockwall Heath WSF'!$L$8:$L$37)</f>
        <v>45809</v>
      </c>
      <c r="K13" s="42"/>
      <c r="L13" s="1">
        <f>'206-Rockwall Heath WSF'!N12</f>
        <v>3020000</v>
      </c>
      <c r="M13" s="1"/>
      <c r="N13" s="1">
        <f>'206-Rockwall Heath WSF'!P12</f>
        <v>1205000</v>
      </c>
      <c r="O13" s="1"/>
      <c r="P13" s="1">
        <f>'206-Rockwall Heath WSF'!R12</f>
        <v>183320</v>
      </c>
      <c r="Q13" s="1"/>
      <c r="R13" s="1">
        <f>'206-Rockwall Heath WSF'!T12</f>
        <v>1388320</v>
      </c>
    </row>
    <row r="14" spans="1:24" x14ac:dyDescent="0.25">
      <c r="B14" s="8" t="s">
        <v>85</v>
      </c>
      <c r="C14" s="19"/>
      <c r="D14" s="1">
        <f>SUMIF('207-Terrel WTF'!$B$1:$B$50,"Total",'207-Terrel WTF'!$F$1:$F$50)</f>
        <v>0</v>
      </c>
      <c r="E14" s="1"/>
      <c r="F14" s="1">
        <f>SUMIF('207-Terrel WTF'!$B$1:$B$50,"Total",'207-Terrel WTF'!$H$1:$H$50)</f>
        <v>0</v>
      </c>
      <c r="G14" s="1"/>
      <c r="H14" s="1">
        <f>SUMIF('207-Terrel WTF'!$B$1:$B$50,"Total",'207-Terrel WTF'!$J$1:$J$50)</f>
        <v>0</v>
      </c>
      <c r="I14" s="1"/>
      <c r="J14" s="42">
        <f>MAX('207-Terrel WTF'!$L$8:$L$37)</f>
        <v>49461</v>
      </c>
      <c r="K14" s="42"/>
      <c r="L14" s="1">
        <f>'207-Terrel WTF'!N12</f>
        <v>10465000</v>
      </c>
      <c r="M14" s="1"/>
      <c r="N14" s="1">
        <f>'207-Terrel WTF'!P12</f>
        <v>8845000</v>
      </c>
      <c r="O14" s="1"/>
      <c r="P14" s="1">
        <f>'207-Terrel WTF'!R12</f>
        <v>3124556.379999998</v>
      </c>
      <c r="Q14" s="1"/>
      <c r="R14" s="1">
        <f>'207-Terrel WTF'!T12</f>
        <v>11969556.379999999</v>
      </c>
    </row>
    <row r="15" spans="1:24" x14ac:dyDescent="0.25">
      <c r="B15" s="8" t="s">
        <v>86</v>
      </c>
      <c r="C15" s="19"/>
      <c r="D15" s="1">
        <f>SUMIF('208-Rockwall WPS'!$B$1:$B$50,"Total",'208-Rockwall WPS'!$F$1:$F$50)</f>
        <v>1977854.99</v>
      </c>
      <c r="E15" s="1"/>
      <c r="F15" s="1">
        <f>SUMIF('208-Rockwall WPS'!$B$1:$B$50,"Total",'208-Rockwall WPS'!$H$1:$H$50)</f>
        <v>1977854.99</v>
      </c>
      <c r="G15" s="1"/>
      <c r="H15" s="1">
        <f>SUMIF('208-Rockwall WPS'!$B$1:$B$50,"Total",'208-Rockwall WPS'!$J$1:$J$50)</f>
        <v>0</v>
      </c>
      <c r="I15" s="1"/>
      <c r="J15" s="42">
        <f>MAX('208-Rockwall WPS'!$L$8:$L$37)</f>
        <v>46174</v>
      </c>
      <c r="K15" s="42"/>
      <c r="L15" s="1">
        <f>'208-Rockwall WPS'!N12</f>
        <v>2145000</v>
      </c>
      <c r="M15" s="1"/>
      <c r="N15" s="1">
        <f>'208-Rockwall WPS'!P12</f>
        <v>1000000</v>
      </c>
      <c r="O15" s="1"/>
      <c r="P15" s="1">
        <f>'208-Rockwall WPS'!R12</f>
        <v>190785</v>
      </c>
      <c r="Q15" s="1"/>
      <c r="R15" s="1">
        <f>'208-Rockwall WPS'!T12</f>
        <v>1190785</v>
      </c>
    </row>
    <row r="16" spans="1:24" x14ac:dyDescent="0.25">
      <c r="B16" s="8" t="s">
        <v>74</v>
      </c>
      <c r="C16" s="19"/>
      <c r="D16" s="1">
        <f>SUMIF('305-S Rockwall WWTP'!$B$1:$B$50,"Total",'305-S Rockwall WWTP'!$F$1:$F$50)</f>
        <v>2626353.2400000002</v>
      </c>
      <c r="E16" s="1"/>
      <c r="F16" s="1">
        <f>SUMIF('305-S Rockwall WWTP'!$B$1:$B$50,"Total",'305-S Rockwall WWTP'!$H$1:$H$50)</f>
        <v>2626353.2400000002</v>
      </c>
      <c r="G16" s="1"/>
      <c r="H16" s="1">
        <f>SUMIF('305-S Rockwall WWTP'!$B$1:$B$50,"Total",'305-S Rockwall WWTP'!$J$1:$J$50)</f>
        <v>0</v>
      </c>
      <c r="I16" s="1"/>
      <c r="J16" s="42">
        <f>MAX('305-S Rockwall WWTP'!$L$8:$L$37)</f>
        <v>46905</v>
      </c>
      <c r="K16" s="42"/>
      <c r="L16" s="1">
        <f>'305-S Rockwall WWTP'!N12</f>
        <v>2960000</v>
      </c>
      <c r="M16" s="1"/>
      <c r="N16" s="1">
        <f>'305-S Rockwall WWTP'!P12</f>
        <v>1705000</v>
      </c>
      <c r="O16" s="1"/>
      <c r="P16" s="1">
        <f>'305-S Rockwall WWTP'!R12</f>
        <v>525525</v>
      </c>
      <c r="Q16" s="1"/>
      <c r="R16" s="1">
        <f>'305-S Rockwall WWTP'!T12</f>
        <v>2230525</v>
      </c>
    </row>
    <row r="17" spans="2:18" x14ac:dyDescent="0.25">
      <c r="B17" s="8" t="s">
        <v>87</v>
      </c>
      <c r="C17" s="19"/>
      <c r="D17" s="1">
        <f>SUMIF('307-Panther Crk'!$B$1:$B$50,"Total",'307-Panther Crk'!$F$1:$F$50)</f>
        <v>0</v>
      </c>
      <c r="E17" s="1"/>
      <c r="F17" s="1">
        <f>SUMIF('307-Panther Crk'!$B$1:$B$50,"Total",'307-Panther Crk'!$H$1:$H$50)</f>
        <v>0</v>
      </c>
      <c r="G17" s="1"/>
      <c r="H17" s="1">
        <f>SUMIF('307-Panther Crk'!$B$1:$B$50,"Total",'307-Panther Crk'!$J$1:$J$50)</f>
        <v>0</v>
      </c>
      <c r="I17" s="1"/>
      <c r="J17" s="42">
        <f>MAX('307-Panther Crk'!$L$8:$L$37)</f>
        <v>47270</v>
      </c>
      <c r="K17" s="42"/>
      <c r="L17" s="1">
        <f>'307-Panther Crk'!N13</f>
        <v>30990000</v>
      </c>
      <c r="M17" s="1"/>
      <c r="N17" s="1">
        <f>'307-Panther Crk'!P13</f>
        <v>25835000</v>
      </c>
      <c r="O17" s="1"/>
      <c r="P17" s="1">
        <f>'307-Panther Crk'!R13</f>
        <v>6207900</v>
      </c>
      <c r="Q17" s="1"/>
      <c r="R17" s="1">
        <f>'307-Panther Crk'!T13</f>
        <v>32042900</v>
      </c>
    </row>
    <row r="18" spans="2:18" x14ac:dyDescent="0.25">
      <c r="B18" s="8" t="s">
        <v>75</v>
      </c>
      <c r="C18" s="19"/>
      <c r="D18" s="1">
        <f>SUMIF('308-Sabine Crk WWTP'!$B$1:$B$50,"Total",'308-Sabine Crk WWTP'!$F$1:$F$50)</f>
        <v>10935000</v>
      </c>
      <c r="E18" s="1"/>
      <c r="F18" s="1">
        <f>SUMIF('308-Sabine Crk WWTP'!$B$1:$B$50,"Total",'308-Sabine Crk WWTP'!$H$1:$H$50)</f>
        <v>10775326.98</v>
      </c>
      <c r="G18" s="1"/>
      <c r="H18" s="1">
        <f>SUMIF('308-Sabine Crk WWTP'!$B$1:$B$50,"Total",'308-Sabine Crk WWTP'!$J$1:$J$50)</f>
        <v>159673.02000000014</v>
      </c>
      <c r="I18" s="1"/>
      <c r="J18" s="42">
        <f>MAX('308-Sabine Crk WWTP'!$L$8:$L$37)</f>
        <v>49827</v>
      </c>
      <c r="K18" s="42"/>
      <c r="L18" s="1">
        <f>'308-Sabine Crk WWTP'!N13</f>
        <v>16905000</v>
      </c>
      <c r="M18" s="1"/>
      <c r="N18" s="1">
        <f>'308-Sabine Crk WWTP'!P13</f>
        <v>12590000</v>
      </c>
      <c r="O18" s="1"/>
      <c r="P18" s="1">
        <f>'308-Sabine Crk WWTP'!R13</f>
        <v>3147312.5</v>
      </c>
      <c r="Q18" s="1"/>
      <c r="R18" s="1">
        <f>'308-Sabine Crk WWTP'!T13</f>
        <v>15737312.5</v>
      </c>
    </row>
    <row r="19" spans="2:18" x14ac:dyDescent="0.25">
      <c r="B19" s="8" t="s">
        <v>129</v>
      </c>
      <c r="C19" s="19"/>
      <c r="D19" s="1">
        <f>SUMIF('309-Stewart Crk'!$B$1:$B$50,"Total",'309-Stewart Crk'!$F$1:$F$50)</f>
        <v>65783867.100000001</v>
      </c>
      <c r="E19" s="1"/>
      <c r="F19" s="1">
        <f>SUMIF('309-Stewart Crk'!$B$1:$B$50,"Total",'309-Stewart Crk'!$H$1:$H$50)</f>
        <v>63683746.450000003</v>
      </c>
      <c r="G19" s="1"/>
      <c r="H19" s="1">
        <f>SUMIF('309-Stewart Crk'!$B$1:$B$50,"Total",'309-Stewart Crk'!$J$1:$J$50)</f>
        <v>2100120.6499999994</v>
      </c>
      <c r="I19" s="1"/>
      <c r="J19" s="42">
        <f>MAX('309-Stewart Crk'!$L$8:$L$37)</f>
        <v>49461</v>
      </c>
      <c r="K19" s="42"/>
      <c r="L19" s="1">
        <f>'309-Stewart Crk'!N12</f>
        <v>65845000</v>
      </c>
      <c r="M19" s="1"/>
      <c r="N19" s="1">
        <f>'309-Stewart Crk'!P12</f>
        <v>55690000</v>
      </c>
      <c r="O19" s="1"/>
      <c r="P19" s="1">
        <f>'309-Stewart Crk'!R12</f>
        <v>20378737.5</v>
      </c>
      <c r="Q19" s="1"/>
      <c r="R19" s="1">
        <f>'309-Stewart Crk'!T12</f>
        <v>76068737.5</v>
      </c>
    </row>
    <row r="20" spans="2:18" x14ac:dyDescent="0.25">
      <c r="B20" s="8" t="s">
        <v>79</v>
      </c>
      <c r="C20" s="19"/>
      <c r="D20" s="1">
        <f>SUMIF('310-Muddy Crk WWTP'!$B$1:$B$50,"Total",'310-Muddy Crk WWTP'!$F$1:$F$50)</f>
        <v>8588868.5</v>
      </c>
      <c r="E20" s="1"/>
      <c r="F20" s="1">
        <f>SUMIF('310-Muddy Crk WWTP'!$B$1:$B$50,"Total",'310-Muddy Crk WWTP'!$H$1:$H$50)</f>
        <v>979374.8200000003</v>
      </c>
      <c r="G20" s="1"/>
      <c r="H20" s="1">
        <f>SUMIF('310-Muddy Crk WWTP'!$B$1:$B$50,"Total",'310-Muddy Crk WWTP'!$J$1:$J$50)</f>
        <v>7609493.6799999997</v>
      </c>
      <c r="I20" s="1"/>
      <c r="J20" s="42">
        <f>MAX('310-Muddy Crk WWTP'!$L$8:$L$37)</f>
        <v>50557</v>
      </c>
      <c r="K20" s="42"/>
      <c r="L20" s="1">
        <f>'310-Muddy Crk WWTP'!N14</f>
        <v>23800000</v>
      </c>
      <c r="M20" s="1"/>
      <c r="N20" s="1">
        <f>'310-Muddy Crk WWTP'!P14</f>
        <v>16540000</v>
      </c>
      <c r="O20" s="1"/>
      <c r="P20" s="1">
        <f>'310-Muddy Crk WWTP'!R14</f>
        <v>3993668.7799999993</v>
      </c>
      <c r="Q20" s="1"/>
      <c r="R20" s="1">
        <f>'310-Muddy Crk WWTP'!T14</f>
        <v>20533668.780000001</v>
      </c>
    </row>
    <row r="21" spans="2:18" x14ac:dyDescent="0.25">
      <c r="B21" s="8" t="s">
        <v>88</v>
      </c>
      <c r="D21" s="1">
        <f>SUMIF('503-LEFIS'!$B$1:$B$50,"Total",'503-LEFIS'!$F$1:$F$50)</f>
        <v>0</v>
      </c>
      <c r="E21" s="1"/>
      <c r="F21" s="1">
        <f>SUMIF('503-LEFIS'!$B$1:$B$50,"Total",'503-LEFIS'!$H$1:$H$50)</f>
        <v>0</v>
      </c>
      <c r="G21" s="1"/>
      <c r="H21" s="1">
        <f>SUMIF('503-LEFIS'!$B$1:$B$50,"Total",'503-LEFIS'!$J$1:$J$50)</f>
        <v>0</v>
      </c>
      <c r="I21" s="1"/>
      <c r="J21" s="42">
        <f>MAX('503-LEFIS'!$L$8:$L$37)</f>
        <v>46174</v>
      </c>
      <c r="K21" s="42"/>
      <c r="L21" s="1">
        <f>'503-LEFIS'!N12</f>
        <v>10745000</v>
      </c>
      <c r="M21" s="1"/>
      <c r="N21" s="1">
        <f>'503-LEFIS'!P12</f>
        <v>7915000</v>
      </c>
      <c r="O21" s="1"/>
      <c r="P21" s="1">
        <f>'503-LEFIS'!R12</f>
        <v>1221500</v>
      </c>
      <c r="Q21" s="1"/>
      <c r="R21" s="1">
        <f>'503-LEFIS'!T12</f>
        <v>9136500</v>
      </c>
    </row>
    <row r="22" spans="2:18" x14ac:dyDescent="0.25">
      <c r="B22" s="8" t="s">
        <v>89</v>
      </c>
      <c r="D22" s="1">
        <f>SUMIF('504-Muddy Crk INT'!$B$1:$B$50,"Total",'504-Muddy Crk INT'!$F$1:$F$50)</f>
        <v>0</v>
      </c>
      <c r="E22" s="1"/>
      <c r="F22" s="1">
        <f>SUMIF('504-Muddy Crk INT'!$B$1:$B$50,"Total",'504-Muddy Crk INT'!$H$1:$H$50)</f>
        <v>0</v>
      </c>
      <c r="G22" s="1"/>
      <c r="H22" s="1">
        <f>SUMIF('504-Muddy Crk INT'!$B$1:$B$50,"Total",'504-Muddy Crk INT'!$J$1:$J$50)</f>
        <v>0</v>
      </c>
      <c r="I22" s="1"/>
      <c r="J22" s="42">
        <f>MAX('504-Muddy Crk INT'!$L$8:$L$37)</f>
        <v>45444</v>
      </c>
      <c r="K22" s="42"/>
      <c r="L22" s="1">
        <f>'504-Muddy Crk INT'!N12</f>
        <v>2135000</v>
      </c>
      <c r="M22" s="1"/>
      <c r="N22" s="1">
        <f>'504-Muddy Crk INT'!P12</f>
        <v>1165000</v>
      </c>
      <c r="O22" s="1"/>
      <c r="P22" s="1">
        <f>'504-Muddy Crk INT'!R12</f>
        <v>111900</v>
      </c>
      <c r="Q22" s="1"/>
      <c r="R22" s="1">
        <f>'504-Muddy Crk INT'!T12</f>
        <v>1276900</v>
      </c>
    </row>
    <row r="23" spans="2:18" x14ac:dyDescent="0.25">
      <c r="B23" s="8" t="s">
        <v>90</v>
      </c>
      <c r="D23" s="1">
        <f>SUMIF('505-Parker Crk INT'!$B$1:$B$50,"Total",'505-Parker Crk INT'!$F$1:$F$50)</f>
        <v>2115448.87</v>
      </c>
      <c r="E23" s="1"/>
      <c r="F23" s="1">
        <f>SUMIF('505-Parker Crk INT'!$B$1:$B$50,"Total",'505-Parker Crk INT'!$H$1:$H$50)</f>
        <v>2115448.87</v>
      </c>
      <c r="G23" s="1"/>
      <c r="H23" s="1">
        <f>SUMIF('505-Parker Crk INT'!$B$1:$B$50,"Total",'505-Parker Crk INT'!$J$1:$J$50)</f>
        <v>0</v>
      </c>
      <c r="I23" s="1"/>
      <c r="J23" s="42">
        <f>MAX('505-Parker Crk INT'!$L$8:$L$37)</f>
        <v>45078</v>
      </c>
      <c r="K23" s="42"/>
      <c r="L23" s="1">
        <f>'505-Parker Crk INT'!N12</f>
        <v>2615000</v>
      </c>
      <c r="M23" s="1"/>
      <c r="N23" s="1">
        <f>'505-Parker Crk INT'!P12</f>
        <v>780000</v>
      </c>
      <c r="O23" s="1"/>
      <c r="P23" s="1">
        <f>'505-Parker Crk INT'!R12</f>
        <v>102500</v>
      </c>
      <c r="Q23" s="1"/>
      <c r="R23" s="1">
        <f>'505-Parker Crk INT'!T12</f>
        <v>882500</v>
      </c>
    </row>
    <row r="24" spans="2:18" x14ac:dyDescent="0.25">
      <c r="B24" s="8" t="s">
        <v>91</v>
      </c>
      <c r="D24" s="1">
        <f>SUMIF('506-Sabine Crk INT'!$B$1:$B$50,"Total",'506-Sabine Crk INT'!$F$1:$F$50)</f>
        <v>1711162.95</v>
      </c>
      <c r="E24" s="1"/>
      <c r="F24" s="1">
        <f>SUMIF('506-Sabine Crk INT'!$B$1:$B$50,"Total",'506-Sabine Crk INT'!$H$1:$H$50)</f>
        <v>1711162.95</v>
      </c>
      <c r="G24" s="1"/>
      <c r="H24" s="1">
        <f>SUMIF('506-Sabine Crk INT'!$B$1:$B$50,"Total",'506-Sabine Crk INT'!$J$1:$J$50)</f>
        <v>0</v>
      </c>
      <c r="I24" s="1"/>
      <c r="J24" s="42">
        <f>MAX('506-Sabine Crk INT'!$L$8:$L$37)</f>
        <v>45078</v>
      </c>
      <c r="K24" s="42"/>
      <c r="L24" s="1">
        <f>'506-Sabine Crk INT'!N12</f>
        <v>2115000</v>
      </c>
      <c r="M24" s="1"/>
      <c r="N24" s="1">
        <f>'506-Sabine Crk INT'!P12</f>
        <v>630000</v>
      </c>
      <c r="O24" s="1"/>
      <c r="P24" s="1">
        <f>'506-Sabine Crk INT'!R12</f>
        <v>82768.759999999995</v>
      </c>
      <c r="Q24" s="1"/>
      <c r="R24" s="1">
        <f>'506-Sabine Crk INT'!T12</f>
        <v>712768.76</v>
      </c>
    </row>
    <row r="25" spans="2:18" x14ac:dyDescent="0.25">
      <c r="B25" s="8" t="s">
        <v>92</v>
      </c>
      <c r="D25" s="1">
        <f>SUMIF('507-Buffalo Crk INT'!$B$1:$B$50,"Total",'507-Buffalo Crk INT'!$F$1:$F$50)</f>
        <v>3006222.75</v>
      </c>
      <c r="E25" s="1"/>
      <c r="F25" s="1">
        <f>SUMIF('507-Buffalo Crk INT'!$B$1:$B$50,"Total",'507-Buffalo Crk INT'!$H$1:$H$50)</f>
        <v>3006222.75</v>
      </c>
      <c r="G25" s="1"/>
      <c r="H25" s="1">
        <f>SUMIF('507-Buffalo Crk INT'!$B$1:$B$50,"Total",'507-Buffalo Crk INT'!$J$1:$J$50)</f>
        <v>0</v>
      </c>
      <c r="I25" s="1"/>
      <c r="J25" s="42">
        <f>MAX('507-Buffalo Crk INT'!$L$8:$L$35)</f>
        <v>46539</v>
      </c>
      <c r="K25" s="42"/>
      <c r="L25" s="1">
        <f>'507-Buffalo Crk INT'!N13</f>
        <v>13050000</v>
      </c>
      <c r="M25" s="1"/>
      <c r="N25" s="1">
        <f>'507-Buffalo Crk INT'!P13</f>
        <v>7195000</v>
      </c>
      <c r="O25" s="1"/>
      <c r="P25" s="1">
        <f>'507-Buffalo Crk INT'!R13</f>
        <v>1102472.5</v>
      </c>
      <c r="Q25" s="1"/>
      <c r="R25" s="1">
        <f>'507-Buffalo Crk INT'!T13</f>
        <v>8297472.5</v>
      </c>
    </row>
    <row r="26" spans="2:18" x14ac:dyDescent="0.25">
      <c r="B26" s="8" t="s">
        <v>76</v>
      </c>
      <c r="D26" s="1">
        <f>SUMIF('509-Mustang Crk Int'!$B$1:$B$50,"Total",'509-Mustang Crk Int'!$F$1:$F$50)</f>
        <v>29009905.600000001</v>
      </c>
      <c r="E26" s="1"/>
      <c r="F26" s="1">
        <f>SUMIF('509-Mustang Crk Int'!$B$1:$B$50,"Total",'509-Mustang Crk Int'!$H$1:$H$50)</f>
        <v>14025934.959999999</v>
      </c>
      <c r="G26" s="1"/>
      <c r="H26" s="1">
        <f>SUMIF('509-Mustang Crk Int'!$B$1:$B$50,"Total",'509-Mustang Crk Int'!$J$1:$J$50)</f>
        <v>14983970.640000001</v>
      </c>
      <c r="I26" s="1"/>
      <c r="J26" s="42">
        <f>MAX('509-Mustang Crk Int'!$L$8:$L$37)</f>
        <v>54210</v>
      </c>
      <c r="K26" s="42"/>
      <c r="L26" s="1">
        <f>'509-Mustang Crk Int'!N13</f>
        <v>30240000</v>
      </c>
      <c r="M26" s="1"/>
      <c r="N26" s="1">
        <f>'509-Mustang Crk Int'!P13</f>
        <v>28530000</v>
      </c>
      <c r="O26" s="1"/>
      <c r="P26" s="1">
        <f>'509-Mustang Crk Int'!R13</f>
        <v>16162750.300000004</v>
      </c>
      <c r="Q26" s="1"/>
      <c r="R26" s="1">
        <f>'509-Mustang Crk Int'!T13</f>
        <v>44692750.300000004</v>
      </c>
    </row>
    <row r="27" spans="2:18" x14ac:dyDescent="0.25">
      <c r="B27" s="8" t="s">
        <v>121</v>
      </c>
      <c r="D27" s="1">
        <f>SUMIF('510-Parker Crk Parallel Int'!$B$1:$B$50,"Total",'510-Parker Crk Parallel Int'!$F$1:$F$50)</f>
        <v>2756569.86</v>
      </c>
      <c r="E27" s="1"/>
      <c r="F27" s="1">
        <f>SUMIF('510-Parker Crk Parallel Int'!$B$1:$B$50,"Total",'510-Parker Crk Parallel Int'!$H$1:$H$50)</f>
        <v>2546774.94</v>
      </c>
      <c r="G27" s="1"/>
      <c r="H27" s="1">
        <f>SUMIF('510-Parker Crk Parallel Int'!$B$1:$B$50,"Total",'510-Parker Crk Parallel Int'!$J$1:$J$50)</f>
        <v>209794.91999999995</v>
      </c>
      <c r="I27" s="1"/>
      <c r="J27" s="42">
        <f>MAX('510-Parker Crk Parallel Int'!$L$8:$L$37)</f>
        <v>49827</v>
      </c>
      <c r="K27" s="42"/>
      <c r="L27" s="1">
        <f>'510-Parker Crk Parallel Int'!N10</f>
        <v>3045000</v>
      </c>
      <c r="M27" s="1"/>
      <c r="N27" s="1">
        <f>'510-Parker Crk Parallel Int'!P10</f>
        <v>2690000</v>
      </c>
      <c r="O27" s="1"/>
      <c r="P27" s="1">
        <f>'510-Parker Crk Parallel Int'!R10</f>
        <v>711556.34000000008</v>
      </c>
      <c r="Q27" s="1"/>
      <c r="R27" s="1">
        <f>'510-Parker Crk Parallel Int'!T10</f>
        <v>3401556.34</v>
      </c>
    </row>
    <row r="28" spans="2:18" x14ac:dyDescent="0.25">
      <c r="D28" s="11"/>
      <c r="E28" s="1"/>
      <c r="F28" s="11"/>
      <c r="G28" s="1"/>
      <c r="H28" s="11"/>
      <c r="J28" s="19"/>
      <c r="K28" s="55"/>
      <c r="L28" s="11"/>
      <c r="N28" s="11"/>
      <c r="O28" s="1"/>
      <c r="P28" s="11"/>
      <c r="Q28" s="1"/>
      <c r="R28" s="11"/>
    </row>
    <row r="30" spans="2:18" ht="15.75" thickBot="1" x14ac:dyDescent="0.3">
      <c r="B30" s="19" t="s">
        <v>5</v>
      </c>
      <c r="D30" s="36">
        <f>SUM(D8:D27)</f>
        <v>3149755863.1899986</v>
      </c>
      <c r="E30" s="1"/>
      <c r="F30" s="36">
        <f>SUM(F8:F27)</f>
        <v>1787002258.7</v>
      </c>
      <c r="G30" s="1"/>
      <c r="H30" s="36">
        <f>SUM(H8:H27)</f>
        <v>1288859766.4500005</v>
      </c>
      <c r="I30" s="1"/>
      <c r="J30" s="43" t="s">
        <v>78</v>
      </c>
      <c r="K30" s="43"/>
      <c r="L30" s="36">
        <f>SUM(L8:L27)</f>
        <v>3863150552.7200003</v>
      </c>
      <c r="M30" s="1"/>
      <c r="N30" s="36">
        <f>SUM(N8:N27)</f>
        <v>3445445307.1199999</v>
      </c>
      <c r="O30" s="1"/>
      <c r="P30" s="36">
        <f>SUM(P8:P27)</f>
        <v>1697178063.6200001</v>
      </c>
      <c r="Q30" s="1"/>
      <c r="R30" s="36">
        <f>SUM(R8:R27)</f>
        <v>5142623370.7399998</v>
      </c>
    </row>
    <row r="31" spans="2:18" ht="15.75" thickTop="1" x14ac:dyDescent="0.25">
      <c r="F31" s="153"/>
      <c r="H31" s="153"/>
      <c r="J31" s="40"/>
      <c r="K31" s="40"/>
      <c r="L31" s="40"/>
    </row>
    <row r="33" spans="2:18" x14ac:dyDescent="0.25">
      <c r="B33" s="10" t="s">
        <v>70</v>
      </c>
      <c r="L33" s="48">
        <f>L8</f>
        <v>2880105552.7200003</v>
      </c>
      <c r="N33" s="48">
        <f>N8</f>
        <v>2593955307.1199999</v>
      </c>
      <c r="P33" s="48">
        <f>P8</f>
        <v>1317847857.97</v>
      </c>
      <c r="R33" s="48">
        <f>R8</f>
        <v>3911803165.0900002</v>
      </c>
    </row>
    <row r="34" spans="2:18" ht="15" customHeight="1" x14ac:dyDescent="0.25">
      <c r="B34" s="10" t="s">
        <v>71</v>
      </c>
      <c r="L34" s="48">
        <f t="shared" ref="L34:N36" si="0">L9</f>
        <v>391960000</v>
      </c>
      <c r="N34" s="48">
        <f t="shared" si="0"/>
        <v>352380000</v>
      </c>
      <c r="P34" s="48">
        <f t="shared" ref="P34:R36" si="1">P9</f>
        <v>197097904.06</v>
      </c>
      <c r="R34" s="48">
        <f t="shared" si="1"/>
        <v>549477904.05999994</v>
      </c>
    </row>
    <row r="35" spans="2:18" x14ac:dyDescent="0.25">
      <c r="B35" s="10" t="s">
        <v>72</v>
      </c>
      <c r="L35" s="48">
        <f t="shared" si="0"/>
        <v>57590000</v>
      </c>
      <c r="N35" s="48">
        <f t="shared" si="0"/>
        <v>52190000</v>
      </c>
      <c r="P35" s="48">
        <f t="shared" si="1"/>
        <v>16870193.919999994</v>
      </c>
      <c r="R35" s="48">
        <f t="shared" si="1"/>
        <v>69060193.919999987</v>
      </c>
    </row>
    <row r="36" spans="2:18" x14ac:dyDescent="0.25">
      <c r="B36" s="10" t="s">
        <v>73</v>
      </c>
      <c r="L36" s="48">
        <f t="shared" si="0"/>
        <v>309865000</v>
      </c>
      <c r="N36" s="48">
        <f t="shared" si="0"/>
        <v>273065000</v>
      </c>
      <c r="P36" s="48">
        <f t="shared" si="1"/>
        <v>108036554.61000003</v>
      </c>
      <c r="R36" s="48">
        <f t="shared" si="1"/>
        <v>381101554.61000007</v>
      </c>
    </row>
    <row r="37" spans="2:18" x14ac:dyDescent="0.25">
      <c r="B37" s="10" t="s">
        <v>469</v>
      </c>
      <c r="L37" s="48">
        <f>SUM(L12:L27)</f>
        <v>223630000</v>
      </c>
      <c r="N37" s="48">
        <f>SUM(N12:N27)</f>
        <v>173855000</v>
      </c>
      <c r="P37" s="48">
        <f>SUM(P12:P27)</f>
        <v>57325553.060000002</v>
      </c>
      <c r="R37" s="48">
        <f>SUM(R12:R27)</f>
        <v>231180553.06</v>
      </c>
    </row>
    <row r="38" spans="2:18" ht="15" customHeight="1" thickBot="1" x14ac:dyDescent="0.3">
      <c r="B38" s="193" t="s">
        <v>5</v>
      </c>
      <c r="L38" s="36">
        <f>SUM(L33:L37)</f>
        <v>3863150552.7200003</v>
      </c>
      <c r="M38" s="1"/>
      <c r="N38" s="36">
        <f>SUM(N33:N37)</f>
        <v>3445445307.1199999</v>
      </c>
      <c r="O38" s="1"/>
      <c r="P38" s="36">
        <f>SUM(P33:P37)</f>
        <v>1697178063.6200001</v>
      </c>
      <c r="Q38" s="1"/>
      <c r="R38" s="36">
        <f>SUM(R33:R37)</f>
        <v>5142623370.7399998</v>
      </c>
    </row>
    <row r="39" spans="2:18" ht="15.75" thickTop="1" x14ac:dyDescent="0.25">
      <c r="L39" s="22">
        <f>L38-L30</f>
        <v>0</v>
      </c>
      <c r="M39" s="22"/>
      <c r="N39" s="22">
        <f>N38-N30</f>
        <v>0</v>
      </c>
      <c r="O39" s="22"/>
      <c r="P39" s="22">
        <f>P38-P30</f>
        <v>0</v>
      </c>
      <c r="Q39" s="22"/>
      <c r="R39" s="22">
        <f>R38-R30</f>
        <v>0</v>
      </c>
    </row>
    <row r="43" spans="2:18" ht="15" customHeight="1" x14ac:dyDescent="0.25"/>
    <row r="57" ht="42.6" customHeight="1" x14ac:dyDescent="0.25"/>
  </sheetData>
  <mergeCells count="2">
    <mergeCell ref="L4:R4"/>
    <mergeCell ref="D4:H4"/>
  </mergeCells>
  <pageMargins left="0.45" right="0.45" top="0.75" bottom="0.75" header="0.3" footer="0.3"/>
  <pageSetup scale="68" fitToHeight="0" orientation="landscape" r:id="rId1"/>
  <headerFooter>
    <oddFooter>&amp;L
&amp;C
     &amp;P</oddFooter>
  </headerFooter>
  <rowBreaks count="1" manualBreakCount="1">
    <brk id="30" max="1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W62"/>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9.140625" style="10"/>
    <col min="26" max="26" width="16.85546875" style="10" bestFit="1" customWidth="1"/>
    <col min="27" max="29" width="15" style="10" bestFit="1" customWidth="1"/>
    <col min="30" max="30" width="9.140625" style="10"/>
    <col min="31" max="31" width="9.5703125" style="10" bestFit="1" customWidth="1"/>
    <col min="32" max="32" width="9.140625" style="10"/>
    <col min="33" max="34" width="8.5703125" style="10" bestFit="1" customWidth="1"/>
    <col min="35" max="35" width="6.28515625" style="10" bestFit="1" customWidth="1"/>
    <col min="36" max="36" width="8.7109375" style="10" bestFit="1" customWidth="1"/>
    <col min="37" max="37" width="15" style="10" bestFit="1" customWidth="1"/>
    <col min="38" max="38" width="3.28515625" style="10" bestFit="1" customWidth="1"/>
    <col min="39" max="39" width="8.5703125" style="10" bestFit="1" customWidth="1"/>
    <col min="40" max="43" width="15" style="10" bestFit="1" customWidth="1"/>
    <col min="44" max="44" width="3.28515625" style="10" bestFit="1" customWidth="1"/>
    <col min="45" max="45" width="8.5703125" style="10" bestFit="1" customWidth="1"/>
    <col min="46" max="46" width="13.28515625" style="10" bestFit="1" customWidth="1"/>
    <col min="47" max="48" width="15" style="10" bestFit="1" customWidth="1"/>
    <col min="49" max="16384" width="9.140625" style="10"/>
  </cols>
  <sheetData>
    <row r="1" spans="1:49" ht="19.5" thickBot="1" x14ac:dyDescent="0.35">
      <c r="A1" s="12" t="s">
        <v>0</v>
      </c>
      <c r="W1" s="114"/>
      <c r="X1" s="211" t="s">
        <v>378</v>
      </c>
      <c r="Y1" s="212"/>
      <c r="Z1" s="212"/>
      <c r="AA1" s="212"/>
      <c r="AB1" s="212"/>
      <c r="AC1" s="213"/>
      <c r="AD1" s="137"/>
      <c r="AE1" s="197" t="s">
        <v>378</v>
      </c>
      <c r="AF1" s="198"/>
      <c r="AG1" s="198"/>
      <c r="AH1" s="198"/>
      <c r="AI1" s="198"/>
      <c r="AJ1" s="199"/>
      <c r="AK1" s="197" t="s">
        <v>378</v>
      </c>
      <c r="AL1" s="198"/>
      <c r="AM1" s="198"/>
      <c r="AN1" s="198"/>
      <c r="AO1" s="198"/>
      <c r="AP1" s="199"/>
      <c r="AQ1" s="197" t="s">
        <v>378</v>
      </c>
      <c r="AR1" s="198"/>
      <c r="AS1" s="198"/>
      <c r="AT1" s="198"/>
      <c r="AU1" s="198"/>
      <c r="AV1" s="199"/>
      <c r="AW1" s="122"/>
    </row>
    <row r="2" spans="1:49" ht="16.5" thickBot="1" x14ac:dyDescent="0.3">
      <c r="A2" s="13" t="s">
        <v>93</v>
      </c>
      <c r="W2" s="113"/>
      <c r="X2" s="214" t="s">
        <v>5</v>
      </c>
      <c r="Y2" s="215"/>
      <c r="Z2" s="215"/>
      <c r="AA2" s="215"/>
      <c r="AB2" s="215"/>
      <c r="AC2" s="216"/>
      <c r="AD2" s="134"/>
      <c r="AE2" s="200" t="s">
        <v>341</v>
      </c>
      <c r="AF2" s="201"/>
      <c r="AG2" s="201"/>
      <c r="AH2" s="201"/>
      <c r="AI2" s="201"/>
      <c r="AJ2" s="202"/>
      <c r="AK2" s="200" t="s">
        <v>377</v>
      </c>
      <c r="AL2" s="201"/>
      <c r="AM2" s="201"/>
      <c r="AN2" s="201"/>
      <c r="AO2" s="201"/>
      <c r="AP2" s="202"/>
      <c r="AQ2" s="200" t="s">
        <v>376</v>
      </c>
      <c r="AR2" s="201"/>
      <c r="AS2" s="201"/>
      <c r="AT2" s="201"/>
      <c r="AU2" s="201"/>
      <c r="AV2" s="202"/>
      <c r="AW2" s="118"/>
    </row>
    <row r="3" spans="1:49" ht="16.5" thickBot="1" x14ac:dyDescent="0.3">
      <c r="A3" s="13" t="str">
        <f>Summary!A3</f>
        <v>As Of September 30, 2019</v>
      </c>
      <c r="W3" s="113"/>
      <c r="X3" s="136"/>
      <c r="Y3" s="134"/>
      <c r="Z3" s="134"/>
      <c r="AA3" s="134"/>
      <c r="AB3" s="134"/>
      <c r="AC3" s="111"/>
      <c r="AD3" s="134"/>
      <c r="AE3" s="109">
        <v>2019</v>
      </c>
      <c r="AF3" s="107"/>
      <c r="AG3" s="107"/>
      <c r="AH3" s="107">
        <v>2019</v>
      </c>
      <c r="AI3" s="107"/>
      <c r="AJ3" s="106"/>
      <c r="AK3" s="109">
        <v>2012</v>
      </c>
      <c r="AL3" s="107"/>
      <c r="AM3" s="107"/>
      <c r="AN3" s="107">
        <v>2012</v>
      </c>
      <c r="AO3" s="107"/>
      <c r="AP3" s="106"/>
      <c r="AQ3" s="109">
        <v>2007</v>
      </c>
      <c r="AR3" s="107"/>
      <c r="AS3" s="107"/>
      <c r="AT3" s="107">
        <v>2007</v>
      </c>
      <c r="AU3" s="107"/>
      <c r="AV3" s="106"/>
      <c r="AW3" s="118"/>
    </row>
    <row r="4" spans="1:49" ht="16.5" thickBot="1" x14ac:dyDescent="0.3">
      <c r="A4" s="13"/>
      <c r="W4" s="112" t="s">
        <v>255</v>
      </c>
      <c r="X4" s="136" t="s">
        <v>3</v>
      </c>
      <c r="Y4" s="134"/>
      <c r="Z4" s="134"/>
      <c r="AA4" s="135" t="s">
        <v>4</v>
      </c>
      <c r="AB4" s="134" t="s">
        <v>5</v>
      </c>
      <c r="AC4" s="111" t="s">
        <v>249</v>
      </c>
      <c r="AD4" s="134"/>
      <c r="AE4" s="109" t="s">
        <v>3</v>
      </c>
      <c r="AF4" s="107"/>
      <c r="AG4" s="108" t="s">
        <v>250</v>
      </c>
      <c r="AH4" s="108" t="s">
        <v>4</v>
      </c>
      <c r="AI4" s="107" t="s">
        <v>5</v>
      </c>
      <c r="AJ4" s="106" t="s">
        <v>249</v>
      </c>
      <c r="AK4" s="109" t="s">
        <v>3</v>
      </c>
      <c r="AL4" s="107"/>
      <c r="AM4" s="108" t="s">
        <v>250</v>
      </c>
      <c r="AN4" s="108" t="s">
        <v>4</v>
      </c>
      <c r="AO4" s="107" t="s">
        <v>5</v>
      </c>
      <c r="AP4" s="106" t="s">
        <v>249</v>
      </c>
      <c r="AQ4" s="109" t="s">
        <v>3</v>
      </c>
      <c r="AR4" s="107"/>
      <c r="AS4" s="108" t="s">
        <v>250</v>
      </c>
      <c r="AT4" s="108" t="s">
        <v>4</v>
      </c>
      <c r="AU4" s="107" t="s">
        <v>5</v>
      </c>
      <c r="AV4" s="106" t="s">
        <v>249</v>
      </c>
      <c r="AW4" s="118"/>
    </row>
    <row r="5" spans="1:49" ht="15.75" thickBot="1" x14ac:dyDescent="0.3">
      <c r="W5"/>
      <c r="X5" s="101">
        <f>SUM(X7:X62)</f>
        <v>7195000</v>
      </c>
      <c r="Y5" s="105"/>
      <c r="Z5" s="104"/>
      <c r="AA5" s="101">
        <f>SUM(AA7:AA62)</f>
        <v>1102472.5</v>
      </c>
      <c r="AB5" s="101">
        <f>SUM(AB7:AB62)</f>
        <v>8297472.5</v>
      </c>
      <c r="AC5" s="103">
        <f>SUM(AC7:AC62)</f>
        <v>8297472.5</v>
      </c>
      <c r="AD5" s="105"/>
      <c r="AE5" s="101">
        <f>SUM(AE7:AE62)</f>
        <v>0</v>
      </c>
      <c r="AF5" s="105"/>
      <c r="AG5" s="104"/>
      <c r="AH5" s="101">
        <f>SUM(AH7:AH62)</f>
        <v>0</v>
      </c>
      <c r="AI5" s="101">
        <f>SUM(AI7:AI62)</f>
        <v>0</v>
      </c>
      <c r="AJ5" s="103">
        <f>SUM(AJ7:AJ62)</f>
        <v>0</v>
      </c>
      <c r="AK5" s="101">
        <f>SUM(AK7:AK62)</f>
        <v>5650000</v>
      </c>
      <c r="AL5" s="105"/>
      <c r="AM5" s="104"/>
      <c r="AN5" s="101">
        <f>SUM(AN7:AN62)</f>
        <v>753500</v>
      </c>
      <c r="AO5" s="101">
        <f>SUM(AO7:AO62)</f>
        <v>6403500</v>
      </c>
      <c r="AP5" s="103">
        <f>SUM(AP7:AP62)</f>
        <v>6403500</v>
      </c>
      <c r="AQ5" s="101">
        <f>SUM(AQ7:AQ62)</f>
        <v>1545000</v>
      </c>
      <c r="AR5" s="105"/>
      <c r="AS5" s="104"/>
      <c r="AT5" s="101">
        <f>SUM(AT7:AT62)</f>
        <v>348972.5</v>
      </c>
      <c r="AU5" s="101">
        <f>SUM(AU7:AU62)</f>
        <v>1893972.5</v>
      </c>
      <c r="AV5" s="103">
        <f>SUM(AV7:AV62)</f>
        <v>1893972.5</v>
      </c>
      <c r="AW5" s="96"/>
    </row>
    <row r="6" spans="1:49"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c r="AK6" s="96"/>
      <c r="AL6" s="96"/>
      <c r="AM6" s="96"/>
      <c r="AN6" s="96"/>
      <c r="AO6" s="96"/>
      <c r="AP6" s="98">
        <v>0</v>
      </c>
      <c r="AQ6" s="96"/>
      <c r="AR6" s="96"/>
      <c r="AS6" s="96"/>
      <c r="AT6" s="96"/>
      <c r="AU6" s="96"/>
      <c r="AV6" s="98">
        <v>0</v>
      </c>
      <c r="AW6" s="96"/>
    </row>
    <row r="7" spans="1:49" s="15" customFormat="1" x14ac:dyDescent="0.25">
      <c r="F7" s="16" t="s">
        <v>5</v>
      </c>
      <c r="G7" s="16"/>
      <c r="H7" s="16" t="s">
        <v>11</v>
      </c>
      <c r="I7" s="16"/>
      <c r="J7" s="16" t="s">
        <v>12</v>
      </c>
      <c r="L7" s="16" t="s">
        <v>31</v>
      </c>
      <c r="M7" s="16"/>
      <c r="N7" s="53" t="s">
        <v>125</v>
      </c>
      <c r="W7" s="91" t="s">
        <v>333</v>
      </c>
      <c r="X7" s="95">
        <f t="shared" ref="X7:X22" si="0">SUMIF($AD$4:$AW$4,$X$4,AD7:AW7)</f>
        <v>0</v>
      </c>
      <c r="Y7" s="94"/>
      <c r="Z7" s="94"/>
      <c r="AA7" s="93">
        <f t="shared" ref="AA7:AA22" si="1">SUMIF($AD$4:$AW$4,$AA$4,AD7:AW7)</f>
        <v>165303.75</v>
      </c>
      <c r="AB7" s="93">
        <f t="shared" ref="AB7:AB22" si="2">+AU7+AO7</f>
        <v>165303.75</v>
      </c>
      <c r="AC7" s="82"/>
      <c r="AD7" s="94"/>
      <c r="AE7" s="79"/>
      <c r="AF7" s="87"/>
      <c r="AG7" s="86"/>
      <c r="AH7" s="85"/>
      <c r="AI7" s="85">
        <f t="shared" ref="AI7:AI22" si="3">+AE7+AH7</f>
        <v>0</v>
      </c>
      <c r="AJ7" s="80"/>
      <c r="AK7" s="79">
        <v>0</v>
      </c>
      <c r="AL7" s="87"/>
      <c r="AM7" s="86"/>
      <c r="AN7" s="85">
        <v>128700</v>
      </c>
      <c r="AO7" s="85">
        <f t="shared" ref="AO7:AO22" si="4">+AK7+AN7</f>
        <v>128700</v>
      </c>
      <c r="AP7" s="80"/>
      <c r="AQ7" s="88">
        <v>0</v>
      </c>
      <c r="AR7" s="87"/>
      <c r="AS7" s="86"/>
      <c r="AT7" s="85">
        <v>36603.75</v>
      </c>
      <c r="AU7" s="85">
        <f t="shared" ref="AU7:AU22" si="5">+AQ7+AT7</f>
        <v>36603.75</v>
      </c>
      <c r="AV7" s="80"/>
      <c r="AW7"/>
    </row>
    <row r="8" spans="1:49"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95">
        <f t="shared" si="0"/>
        <v>1170000</v>
      </c>
      <c r="Y8" s="94"/>
      <c r="Z8" s="94"/>
      <c r="AA8" s="93">
        <f t="shared" si="1"/>
        <v>165303.75</v>
      </c>
      <c r="AB8" s="93">
        <f t="shared" si="2"/>
        <v>1335303.75</v>
      </c>
      <c r="AC8" s="82">
        <f>+AB8+AB7</f>
        <v>1500607.5</v>
      </c>
      <c r="AD8" s="94"/>
      <c r="AE8" s="79"/>
      <c r="AF8" s="87"/>
      <c r="AG8" s="86"/>
      <c r="AH8" s="85"/>
      <c r="AI8" s="85">
        <f t="shared" si="3"/>
        <v>0</v>
      </c>
      <c r="AJ8" s="80">
        <f>+AI8+AI7</f>
        <v>0</v>
      </c>
      <c r="AK8" s="79">
        <v>1005000</v>
      </c>
      <c r="AL8" s="87"/>
      <c r="AM8" s="86">
        <v>0.05</v>
      </c>
      <c r="AN8" s="85">
        <v>128700</v>
      </c>
      <c r="AO8" s="85">
        <f t="shared" si="4"/>
        <v>1133700</v>
      </c>
      <c r="AP8" s="80">
        <f>+AO8+AO7</f>
        <v>1262400</v>
      </c>
      <c r="AQ8" s="88">
        <v>165000</v>
      </c>
      <c r="AR8" s="87" t="s">
        <v>198</v>
      </c>
      <c r="AS8" s="86">
        <v>4.5999999999999999E-2</v>
      </c>
      <c r="AT8" s="85">
        <v>36603.75</v>
      </c>
      <c r="AU8" s="85">
        <f t="shared" si="5"/>
        <v>201603.75</v>
      </c>
      <c r="AV8" s="80">
        <f>+AU8+AU7</f>
        <v>238207.5</v>
      </c>
      <c r="AW8"/>
    </row>
    <row r="9" spans="1:49" x14ac:dyDescent="0.25">
      <c r="B9" s="19"/>
      <c r="C9" s="19"/>
      <c r="D9" s="19"/>
      <c r="E9" s="19"/>
      <c r="P9" s="20"/>
      <c r="Q9" s="20"/>
      <c r="R9" s="20"/>
      <c r="S9" s="20"/>
      <c r="T9" s="20"/>
      <c r="W9" s="91" t="s">
        <v>331</v>
      </c>
      <c r="X9" s="95">
        <f t="shared" si="0"/>
        <v>0</v>
      </c>
      <c r="Y9" s="94"/>
      <c r="Z9" s="94"/>
      <c r="AA9" s="93">
        <f t="shared" si="1"/>
        <v>136383.75</v>
      </c>
      <c r="AB9" s="93">
        <f t="shared" si="2"/>
        <v>136383.75</v>
      </c>
      <c r="AC9" s="82"/>
      <c r="AD9" s="94"/>
      <c r="AE9" s="79"/>
      <c r="AF9" s="87"/>
      <c r="AG9" s="86"/>
      <c r="AH9" s="85"/>
      <c r="AI9" s="85">
        <f t="shared" si="3"/>
        <v>0</v>
      </c>
      <c r="AJ9" s="80"/>
      <c r="AK9" s="79">
        <v>0</v>
      </c>
      <c r="AL9" s="87"/>
      <c r="AM9" s="86"/>
      <c r="AN9" s="85">
        <v>103575</v>
      </c>
      <c r="AO9" s="85">
        <f t="shared" si="4"/>
        <v>103575</v>
      </c>
      <c r="AP9" s="80"/>
      <c r="AQ9" s="88">
        <v>0</v>
      </c>
      <c r="AR9" s="87"/>
      <c r="AS9" s="86"/>
      <c r="AT9" s="85">
        <v>32808.75</v>
      </c>
      <c r="AU9" s="85">
        <f t="shared" si="5"/>
        <v>32808.75</v>
      </c>
      <c r="AV9" s="80"/>
      <c r="AW9"/>
    </row>
    <row r="10" spans="1:49" x14ac:dyDescent="0.25">
      <c r="B10" s="19">
        <v>2007</v>
      </c>
      <c r="C10" s="19"/>
      <c r="D10" s="24">
        <v>39278</v>
      </c>
      <c r="E10" s="19"/>
      <c r="F10" s="1">
        <v>3006222.75</v>
      </c>
      <c r="G10" s="1"/>
      <c r="H10" s="1">
        <f>+F10-J10</f>
        <v>3006222.75</v>
      </c>
      <c r="I10" s="1"/>
      <c r="J10" s="1">
        <v>0</v>
      </c>
      <c r="L10" s="24">
        <v>46539</v>
      </c>
      <c r="M10" s="24"/>
      <c r="N10" s="1">
        <v>3045000</v>
      </c>
      <c r="P10" s="1">
        <f>SUMIFS($5:$5,$3:$3,B10,$4:$4,$P$8)</f>
        <v>1545000</v>
      </c>
      <c r="Q10" s="1"/>
      <c r="R10" s="1">
        <f>SUMIFS($5:$5,$3:$3,B10,$4:$4,$R$8)</f>
        <v>348972.5</v>
      </c>
      <c r="S10" s="1"/>
      <c r="T10" s="1">
        <f>SUM(P10:R10)</f>
        <v>1893972.5</v>
      </c>
      <c r="W10" s="91" t="s">
        <v>330</v>
      </c>
      <c r="X10" s="95">
        <f t="shared" si="0"/>
        <v>1235000</v>
      </c>
      <c r="Y10" s="94"/>
      <c r="Z10" s="94"/>
      <c r="AA10" s="93">
        <f t="shared" si="1"/>
        <v>136383.75</v>
      </c>
      <c r="AB10" s="93">
        <f t="shared" si="2"/>
        <v>1371383.75</v>
      </c>
      <c r="AC10" s="82">
        <f>+AB10+AB9</f>
        <v>1507767.5</v>
      </c>
      <c r="AD10" s="94"/>
      <c r="AE10" s="79"/>
      <c r="AF10" s="87"/>
      <c r="AG10" s="86"/>
      <c r="AH10" s="85"/>
      <c r="AI10" s="85">
        <f t="shared" si="3"/>
        <v>0</v>
      </c>
      <c r="AJ10" s="80">
        <f>+AI10+AI9</f>
        <v>0</v>
      </c>
      <c r="AK10" s="79">
        <v>1065000</v>
      </c>
      <c r="AL10" s="87"/>
      <c r="AM10" s="86">
        <v>0.05</v>
      </c>
      <c r="AN10" s="85">
        <v>103575</v>
      </c>
      <c r="AO10" s="85">
        <f t="shared" si="4"/>
        <v>1168575</v>
      </c>
      <c r="AP10" s="80">
        <f>+AO10+AO9</f>
        <v>1272150</v>
      </c>
      <c r="AQ10" s="88">
        <v>170000</v>
      </c>
      <c r="AR10" s="87" t="s">
        <v>198</v>
      </c>
      <c r="AS10" s="86">
        <v>4.5999999999999999E-2</v>
      </c>
      <c r="AT10" s="85">
        <v>32808.75</v>
      </c>
      <c r="AU10" s="85">
        <f t="shared" si="5"/>
        <v>202808.75</v>
      </c>
      <c r="AV10" s="80">
        <f>+AU10+AU9</f>
        <v>235617.5</v>
      </c>
      <c r="AW10"/>
    </row>
    <row r="11" spans="1:49" x14ac:dyDescent="0.25">
      <c r="B11" s="72">
        <v>2012</v>
      </c>
      <c r="C11" s="72"/>
      <c r="D11" s="24">
        <v>41014</v>
      </c>
      <c r="E11" s="72"/>
      <c r="F11" s="3">
        <v>0</v>
      </c>
      <c r="G11" s="3"/>
      <c r="H11" s="3">
        <f>+F11-J11</f>
        <v>0</v>
      </c>
      <c r="I11" s="3"/>
      <c r="J11" s="3">
        <v>0</v>
      </c>
      <c r="K11" s="33"/>
      <c r="L11" s="41">
        <v>45444</v>
      </c>
      <c r="M11" s="41"/>
      <c r="N11" s="3">
        <v>10005000</v>
      </c>
      <c r="O11" s="33"/>
      <c r="P11" s="3">
        <f>SUMIFS($5:$5,$3:$3,B11,$4:$4,$P$8)</f>
        <v>5650000</v>
      </c>
      <c r="Q11" s="3"/>
      <c r="R11" s="3">
        <f>SUMIFS($5:$5,$3:$3,B11,$4:$4,$R$8)</f>
        <v>753500</v>
      </c>
      <c r="S11" s="3"/>
      <c r="T11" s="3">
        <f>SUM(P11:R11)</f>
        <v>6403500</v>
      </c>
      <c r="W11" s="91" t="s">
        <v>329</v>
      </c>
      <c r="X11" s="95">
        <f t="shared" si="0"/>
        <v>0</v>
      </c>
      <c r="Y11" s="94"/>
      <c r="Z11" s="94"/>
      <c r="AA11" s="93">
        <f t="shared" si="1"/>
        <v>105848.75</v>
      </c>
      <c r="AB11" s="93">
        <f t="shared" si="2"/>
        <v>105848.75</v>
      </c>
      <c r="AC11" s="82"/>
      <c r="AD11" s="94"/>
      <c r="AE11" s="79"/>
      <c r="AF11" s="87"/>
      <c r="AG11" s="86"/>
      <c r="AH11" s="85"/>
      <c r="AI11" s="85">
        <f t="shared" si="3"/>
        <v>0</v>
      </c>
      <c r="AJ11" s="80"/>
      <c r="AK11" s="79">
        <v>0</v>
      </c>
      <c r="AL11" s="87"/>
      <c r="AM11" s="86"/>
      <c r="AN11" s="85">
        <v>76950</v>
      </c>
      <c r="AO11" s="85">
        <f t="shared" si="4"/>
        <v>76950</v>
      </c>
      <c r="AP11" s="80"/>
      <c r="AQ11" s="88">
        <v>0</v>
      </c>
      <c r="AR11" s="87"/>
      <c r="AS11" s="86"/>
      <c r="AT11" s="85">
        <v>28898.75</v>
      </c>
      <c r="AU11" s="85">
        <f t="shared" si="5"/>
        <v>28898.75</v>
      </c>
      <c r="AV11" s="80"/>
      <c r="AW11"/>
    </row>
    <row r="12" spans="1:49" x14ac:dyDescent="0.25">
      <c r="B12" s="156"/>
      <c r="C12" s="156"/>
      <c r="D12" s="24"/>
      <c r="E12" s="156"/>
      <c r="F12" s="11"/>
      <c r="G12" s="1"/>
      <c r="H12" s="11"/>
      <c r="I12" s="1"/>
      <c r="J12" s="11"/>
      <c r="L12" s="156"/>
      <c r="M12" s="156"/>
      <c r="N12" s="11"/>
      <c r="P12" s="11"/>
      <c r="Q12" s="1"/>
      <c r="R12" s="11"/>
      <c r="S12" s="1"/>
      <c r="T12" s="11"/>
      <c r="W12" s="91" t="s">
        <v>328</v>
      </c>
      <c r="X12" s="95">
        <f t="shared" si="0"/>
        <v>1310000</v>
      </c>
      <c r="Y12" s="94"/>
      <c r="Z12" s="94"/>
      <c r="AA12" s="93">
        <f t="shared" si="1"/>
        <v>105848.75</v>
      </c>
      <c r="AB12" s="93">
        <f t="shared" si="2"/>
        <v>1415848.75</v>
      </c>
      <c r="AC12" s="82">
        <f>+AB12+AB11</f>
        <v>1521697.5</v>
      </c>
      <c r="AD12" s="94"/>
      <c r="AE12" s="79"/>
      <c r="AF12" s="87"/>
      <c r="AG12" s="86"/>
      <c r="AH12" s="85"/>
      <c r="AI12" s="85">
        <f t="shared" si="3"/>
        <v>0</v>
      </c>
      <c r="AJ12" s="80">
        <f>+AI12+AI11</f>
        <v>0</v>
      </c>
      <c r="AK12" s="79">
        <v>1130000</v>
      </c>
      <c r="AL12" s="87"/>
      <c r="AM12" s="86">
        <v>0.05</v>
      </c>
      <c r="AN12" s="85">
        <v>76950</v>
      </c>
      <c r="AO12" s="85">
        <f t="shared" si="4"/>
        <v>1206950</v>
      </c>
      <c r="AP12" s="80">
        <f>+AO12+AO11</f>
        <v>1283900</v>
      </c>
      <c r="AQ12" s="88">
        <v>180000</v>
      </c>
      <c r="AR12" s="87" t="s">
        <v>198</v>
      </c>
      <c r="AS12" s="86">
        <v>4.7500000000000001E-2</v>
      </c>
      <c r="AT12" s="85">
        <v>28898.75</v>
      </c>
      <c r="AU12" s="85">
        <f t="shared" si="5"/>
        <v>208898.75</v>
      </c>
      <c r="AV12" s="80">
        <f>+AU12+AU11</f>
        <v>237797.5</v>
      </c>
      <c r="AW12"/>
    </row>
    <row r="13" spans="1:49" ht="15.75" thickBot="1" x14ac:dyDescent="0.3">
      <c r="B13" s="156" t="s">
        <v>5</v>
      </c>
      <c r="C13" s="156"/>
      <c r="D13" s="24"/>
      <c r="E13" s="156"/>
      <c r="F13" s="36">
        <f>SUM(F10:F11)</f>
        <v>3006222.75</v>
      </c>
      <c r="G13" s="1"/>
      <c r="H13" s="36">
        <f>SUM(H10:H11)</f>
        <v>3006222.75</v>
      </c>
      <c r="I13" s="1"/>
      <c r="J13" s="36">
        <f>SUM(J10:J11)</f>
        <v>0</v>
      </c>
      <c r="N13" s="36">
        <f>SUM(N10:N11)</f>
        <v>13050000</v>
      </c>
      <c r="P13" s="36">
        <f>SUM(P10:P11)</f>
        <v>7195000</v>
      </c>
      <c r="Q13" s="1"/>
      <c r="R13" s="36">
        <f>SUM(R10:R11)</f>
        <v>1102472.5</v>
      </c>
      <c r="S13" s="1"/>
      <c r="T13" s="36">
        <f>SUM(T10:T11)</f>
        <v>8297472.5</v>
      </c>
      <c r="W13" s="91" t="s">
        <v>327</v>
      </c>
      <c r="X13" s="95">
        <f t="shared" si="0"/>
        <v>0</v>
      </c>
      <c r="Y13" s="94"/>
      <c r="Z13" s="94"/>
      <c r="AA13" s="93">
        <f t="shared" si="1"/>
        <v>73323.75</v>
      </c>
      <c r="AB13" s="93">
        <f t="shared" si="2"/>
        <v>73323.75</v>
      </c>
      <c r="AC13" s="82"/>
      <c r="AD13" s="94"/>
      <c r="AE13" s="79"/>
      <c r="AF13" s="87"/>
      <c r="AG13" s="86"/>
      <c r="AH13" s="85"/>
      <c r="AI13" s="85">
        <f t="shared" si="3"/>
        <v>0</v>
      </c>
      <c r="AJ13" s="80"/>
      <c r="AK13" s="79">
        <v>0</v>
      </c>
      <c r="AL13" s="87"/>
      <c r="AM13" s="86"/>
      <c r="AN13" s="85">
        <v>48700</v>
      </c>
      <c r="AO13" s="85">
        <f t="shared" si="4"/>
        <v>48700</v>
      </c>
      <c r="AP13" s="80"/>
      <c r="AQ13" s="88">
        <v>0</v>
      </c>
      <c r="AR13" s="87"/>
      <c r="AS13" s="86"/>
      <c r="AT13" s="85">
        <v>24623.75</v>
      </c>
      <c r="AU13" s="85">
        <f t="shared" si="5"/>
        <v>24623.75</v>
      </c>
      <c r="AV13" s="80"/>
      <c r="AW13"/>
    </row>
    <row r="14" spans="1:49" ht="15.75" thickTop="1" x14ac:dyDescent="0.25">
      <c r="D14" s="26"/>
      <c r="Q14" s="1"/>
      <c r="S14" s="1"/>
      <c r="W14" s="91" t="s">
        <v>326</v>
      </c>
      <c r="X14" s="95">
        <f t="shared" si="0"/>
        <v>1385000</v>
      </c>
      <c r="Y14" s="94"/>
      <c r="Z14" s="94"/>
      <c r="AA14" s="93">
        <f t="shared" si="1"/>
        <v>73323.75</v>
      </c>
      <c r="AB14" s="93">
        <f t="shared" si="2"/>
        <v>1458323.75</v>
      </c>
      <c r="AC14" s="82">
        <f>+AB14+AB13</f>
        <v>1531647.5</v>
      </c>
      <c r="AD14" s="94"/>
      <c r="AE14" s="88"/>
      <c r="AF14" s="87"/>
      <c r="AG14" s="86"/>
      <c r="AH14" s="85"/>
      <c r="AI14" s="85">
        <f t="shared" si="3"/>
        <v>0</v>
      </c>
      <c r="AJ14" s="80">
        <f>+AI14+AI13</f>
        <v>0</v>
      </c>
      <c r="AK14" s="88">
        <v>1195000</v>
      </c>
      <c r="AL14" s="87" t="s">
        <v>198</v>
      </c>
      <c r="AM14" s="86">
        <v>0.05</v>
      </c>
      <c r="AN14" s="85">
        <v>48700</v>
      </c>
      <c r="AO14" s="85">
        <f t="shared" si="4"/>
        <v>1243700</v>
      </c>
      <c r="AP14" s="80">
        <f>+AO14+AO13</f>
        <v>1292400</v>
      </c>
      <c r="AQ14" s="88">
        <v>190000</v>
      </c>
      <c r="AR14" s="87" t="s">
        <v>198</v>
      </c>
      <c r="AS14" s="86">
        <v>4.7500000000000001E-2</v>
      </c>
      <c r="AT14" s="85">
        <v>24623.75</v>
      </c>
      <c r="AU14" s="85">
        <f t="shared" si="5"/>
        <v>214623.75</v>
      </c>
      <c r="AV14" s="80">
        <f>+AU14+AU13</f>
        <v>239247.5</v>
      </c>
      <c r="AW14"/>
    </row>
    <row r="15" spans="1:49" x14ac:dyDescent="0.25">
      <c r="D15" s="26" t="s">
        <v>109</v>
      </c>
      <c r="Q15" s="1"/>
      <c r="S15" s="1"/>
      <c r="W15" s="91" t="s">
        <v>325</v>
      </c>
      <c r="X15" s="95">
        <f t="shared" si="0"/>
        <v>0</v>
      </c>
      <c r="Y15" s="94"/>
      <c r="Z15" s="94"/>
      <c r="AA15" s="93">
        <f t="shared" si="1"/>
        <v>38936.25</v>
      </c>
      <c r="AB15" s="93">
        <f t="shared" si="2"/>
        <v>38936.25</v>
      </c>
      <c r="AC15" s="82"/>
      <c r="AD15" s="94"/>
      <c r="AE15" s="88"/>
      <c r="AF15" s="87"/>
      <c r="AG15" s="86"/>
      <c r="AH15" s="85"/>
      <c r="AI15" s="85">
        <f t="shared" si="3"/>
        <v>0</v>
      </c>
      <c r="AJ15" s="80"/>
      <c r="AK15" s="88">
        <v>0</v>
      </c>
      <c r="AL15" s="87"/>
      <c r="AM15" s="86"/>
      <c r="AN15" s="85">
        <v>18825</v>
      </c>
      <c r="AO15" s="85">
        <f t="shared" si="4"/>
        <v>18825</v>
      </c>
      <c r="AP15" s="80"/>
      <c r="AQ15" s="88">
        <v>0</v>
      </c>
      <c r="AR15" s="87"/>
      <c r="AS15" s="86"/>
      <c r="AT15" s="85">
        <v>20111.25</v>
      </c>
      <c r="AU15" s="85">
        <f t="shared" si="5"/>
        <v>20111.25</v>
      </c>
      <c r="AV15" s="80"/>
      <c r="AW15"/>
    </row>
    <row r="16" spans="1:49" x14ac:dyDescent="0.25">
      <c r="D16" s="26" t="s">
        <v>34</v>
      </c>
      <c r="F16" s="10" t="s">
        <v>42</v>
      </c>
      <c r="Q16" s="1"/>
      <c r="S16" s="1"/>
      <c r="W16" s="91" t="s">
        <v>324</v>
      </c>
      <c r="X16" s="95">
        <f t="shared" si="0"/>
        <v>1450000</v>
      </c>
      <c r="Y16" s="94"/>
      <c r="Z16" s="94"/>
      <c r="AA16" s="93">
        <f t="shared" si="1"/>
        <v>38936.25</v>
      </c>
      <c r="AB16" s="93">
        <f t="shared" si="2"/>
        <v>1488936.25</v>
      </c>
      <c r="AC16" s="82">
        <f>+AB16+AB15</f>
        <v>1527872.5</v>
      </c>
      <c r="AD16" s="94"/>
      <c r="AE16" s="88"/>
      <c r="AF16" s="87"/>
      <c r="AG16" s="86"/>
      <c r="AH16" s="85"/>
      <c r="AI16" s="85">
        <f t="shared" si="3"/>
        <v>0</v>
      </c>
      <c r="AJ16" s="80">
        <f>+AI16+AI15</f>
        <v>0</v>
      </c>
      <c r="AK16" s="88">
        <v>1255000</v>
      </c>
      <c r="AL16" s="87" t="s">
        <v>198</v>
      </c>
      <c r="AM16" s="86">
        <v>0.03</v>
      </c>
      <c r="AN16" s="85">
        <v>18825</v>
      </c>
      <c r="AO16" s="85">
        <f t="shared" si="4"/>
        <v>1273825</v>
      </c>
      <c r="AP16" s="80">
        <f>+AO16+AO15</f>
        <v>1292650</v>
      </c>
      <c r="AQ16" s="88">
        <v>195000</v>
      </c>
      <c r="AR16" s="87" t="s">
        <v>198</v>
      </c>
      <c r="AS16" s="86">
        <v>4.7500000000000001E-2</v>
      </c>
      <c r="AT16" s="85">
        <v>20111.25</v>
      </c>
      <c r="AU16" s="85">
        <f t="shared" si="5"/>
        <v>215111.25</v>
      </c>
      <c r="AV16" s="80">
        <f>+AU16+AU15</f>
        <v>235222.5</v>
      </c>
      <c r="AW16"/>
    </row>
    <row r="17" spans="1:49" x14ac:dyDescent="0.25">
      <c r="D17" s="26" t="s">
        <v>35</v>
      </c>
      <c r="F17" s="10" t="s">
        <v>54</v>
      </c>
      <c r="Q17" s="1"/>
      <c r="S17" s="1"/>
      <c r="W17" s="91" t="s">
        <v>323</v>
      </c>
      <c r="X17" s="95">
        <f t="shared" si="0"/>
        <v>0</v>
      </c>
      <c r="Y17" s="94"/>
      <c r="Z17" s="94"/>
      <c r="AA17" s="93">
        <f t="shared" si="1"/>
        <v>15480</v>
      </c>
      <c r="AB17" s="93">
        <f t="shared" si="2"/>
        <v>15480</v>
      </c>
      <c r="AC17" s="82"/>
      <c r="AD17" s="94"/>
      <c r="AE17" s="79"/>
      <c r="AF17" s="87"/>
      <c r="AG17" s="86"/>
      <c r="AH17" s="85"/>
      <c r="AI17" s="85">
        <f t="shared" si="3"/>
        <v>0</v>
      </c>
      <c r="AJ17" s="80"/>
      <c r="AK17" s="79">
        <v>0</v>
      </c>
      <c r="AL17" s="87"/>
      <c r="AM17" s="86"/>
      <c r="AN17" s="85">
        <v>0</v>
      </c>
      <c r="AO17" s="85">
        <f t="shared" si="4"/>
        <v>0</v>
      </c>
      <c r="AP17" s="80"/>
      <c r="AQ17" s="88">
        <v>0</v>
      </c>
      <c r="AR17" s="87"/>
      <c r="AS17" s="86"/>
      <c r="AT17" s="85">
        <v>15480</v>
      </c>
      <c r="AU17" s="85">
        <f t="shared" si="5"/>
        <v>15480</v>
      </c>
      <c r="AV17" s="80"/>
      <c r="AW17"/>
    </row>
    <row r="18" spans="1:49" x14ac:dyDescent="0.25">
      <c r="W18" s="91" t="s">
        <v>322</v>
      </c>
      <c r="X18" s="95">
        <f t="shared" si="0"/>
        <v>205000</v>
      </c>
      <c r="Y18" s="94"/>
      <c r="Z18" s="94"/>
      <c r="AA18" s="93">
        <f t="shared" si="1"/>
        <v>15480</v>
      </c>
      <c r="AB18" s="93">
        <f t="shared" si="2"/>
        <v>220480</v>
      </c>
      <c r="AC18" s="82">
        <f>+AB18+AB17</f>
        <v>235960</v>
      </c>
      <c r="AD18" s="94"/>
      <c r="AE18" s="79"/>
      <c r="AF18" s="87"/>
      <c r="AG18" s="86"/>
      <c r="AH18" s="85"/>
      <c r="AI18" s="85">
        <f t="shared" si="3"/>
        <v>0</v>
      </c>
      <c r="AJ18" s="80">
        <f>+AI18+AI17</f>
        <v>0</v>
      </c>
      <c r="AK18" s="79">
        <v>0</v>
      </c>
      <c r="AL18" s="87"/>
      <c r="AM18" s="86">
        <v>0</v>
      </c>
      <c r="AN18" s="85">
        <v>0</v>
      </c>
      <c r="AO18" s="85">
        <f t="shared" si="4"/>
        <v>0</v>
      </c>
      <c r="AP18" s="80">
        <f>+AO18+AO17</f>
        <v>0</v>
      </c>
      <c r="AQ18" s="88">
        <v>205000</v>
      </c>
      <c r="AR18" s="87" t="s">
        <v>198</v>
      </c>
      <c r="AS18" s="86">
        <v>4.8000000000000001E-2</v>
      </c>
      <c r="AT18" s="85">
        <v>15480</v>
      </c>
      <c r="AU18" s="85">
        <f t="shared" si="5"/>
        <v>220480</v>
      </c>
      <c r="AV18" s="80">
        <f>+AU18+AU17</f>
        <v>235960</v>
      </c>
      <c r="AW18"/>
    </row>
    <row r="19" spans="1:49" x14ac:dyDescent="0.25">
      <c r="D19" s="26" t="s">
        <v>65</v>
      </c>
      <c r="W19" s="91" t="s">
        <v>321</v>
      </c>
      <c r="X19" s="95">
        <f t="shared" si="0"/>
        <v>0</v>
      </c>
      <c r="Y19" s="94"/>
      <c r="Z19" s="94"/>
      <c r="AA19" s="93">
        <f t="shared" si="1"/>
        <v>10560</v>
      </c>
      <c r="AB19" s="93">
        <f t="shared" si="2"/>
        <v>10560</v>
      </c>
      <c r="AC19" s="82"/>
      <c r="AD19" s="94"/>
      <c r="AE19" s="79"/>
      <c r="AF19" s="87"/>
      <c r="AG19" s="86"/>
      <c r="AH19" s="85"/>
      <c r="AI19" s="85">
        <f t="shared" si="3"/>
        <v>0</v>
      </c>
      <c r="AJ19" s="80"/>
      <c r="AK19" s="79">
        <v>0</v>
      </c>
      <c r="AL19" s="87"/>
      <c r="AM19" s="86"/>
      <c r="AN19" s="85">
        <v>0</v>
      </c>
      <c r="AO19" s="85">
        <f t="shared" si="4"/>
        <v>0</v>
      </c>
      <c r="AP19" s="80"/>
      <c r="AQ19" s="88">
        <v>0</v>
      </c>
      <c r="AR19" s="87"/>
      <c r="AS19" s="86"/>
      <c r="AT19" s="85">
        <v>10560</v>
      </c>
      <c r="AU19" s="85">
        <f t="shared" si="5"/>
        <v>10560</v>
      </c>
      <c r="AV19" s="80"/>
      <c r="AW19"/>
    </row>
    <row r="20" spans="1:49" x14ac:dyDescent="0.25">
      <c r="W20" s="91" t="s">
        <v>320</v>
      </c>
      <c r="X20" s="95">
        <f t="shared" si="0"/>
        <v>215000</v>
      </c>
      <c r="Y20" s="94"/>
      <c r="Z20" s="94"/>
      <c r="AA20" s="93">
        <f t="shared" si="1"/>
        <v>10560</v>
      </c>
      <c r="AB20" s="93">
        <f t="shared" si="2"/>
        <v>225560</v>
      </c>
      <c r="AC20" s="82">
        <f>+AB20+AB19</f>
        <v>236120</v>
      </c>
      <c r="AD20" s="94"/>
      <c r="AE20" s="79"/>
      <c r="AF20" s="87"/>
      <c r="AG20" s="86"/>
      <c r="AH20" s="85"/>
      <c r="AI20" s="85">
        <f t="shared" si="3"/>
        <v>0</v>
      </c>
      <c r="AJ20" s="80">
        <f>+AI20+AI19</f>
        <v>0</v>
      </c>
      <c r="AK20" s="79">
        <v>0</v>
      </c>
      <c r="AL20" s="87"/>
      <c r="AM20" s="86">
        <v>0</v>
      </c>
      <c r="AN20" s="85">
        <v>0</v>
      </c>
      <c r="AO20" s="85">
        <f t="shared" si="4"/>
        <v>0</v>
      </c>
      <c r="AP20" s="80">
        <f>+AO20+AO19</f>
        <v>0</v>
      </c>
      <c r="AQ20" s="88">
        <v>215000</v>
      </c>
      <c r="AR20" s="87" t="s">
        <v>198</v>
      </c>
      <c r="AS20" s="86">
        <v>4.8000000000000001E-2</v>
      </c>
      <c r="AT20" s="85">
        <v>10560</v>
      </c>
      <c r="AU20" s="85">
        <f t="shared" si="5"/>
        <v>225560</v>
      </c>
      <c r="AV20" s="80">
        <f>+AU20+AU19</f>
        <v>236120</v>
      </c>
      <c r="AW20"/>
    </row>
    <row r="21" spans="1:49" x14ac:dyDescent="0.25">
      <c r="W21" s="91" t="s">
        <v>319</v>
      </c>
      <c r="X21" s="95">
        <f t="shared" si="0"/>
        <v>0</v>
      </c>
      <c r="Y21" s="94"/>
      <c r="Z21" s="94"/>
      <c r="AA21" s="93">
        <f t="shared" si="1"/>
        <v>5400</v>
      </c>
      <c r="AB21" s="93">
        <f t="shared" si="2"/>
        <v>5400</v>
      </c>
      <c r="AC21" s="82"/>
      <c r="AD21" s="94"/>
      <c r="AE21" s="79"/>
      <c r="AF21" s="87"/>
      <c r="AG21" s="86"/>
      <c r="AH21" s="85"/>
      <c r="AI21" s="85">
        <f t="shared" si="3"/>
        <v>0</v>
      </c>
      <c r="AJ21" s="80"/>
      <c r="AK21" s="79">
        <v>0</v>
      </c>
      <c r="AL21" s="87"/>
      <c r="AM21" s="86"/>
      <c r="AN21" s="85">
        <v>0</v>
      </c>
      <c r="AO21" s="85">
        <f t="shared" si="4"/>
        <v>0</v>
      </c>
      <c r="AP21" s="80"/>
      <c r="AQ21" s="88">
        <v>0</v>
      </c>
      <c r="AR21" s="87"/>
      <c r="AS21" s="86"/>
      <c r="AT21" s="85">
        <v>5400</v>
      </c>
      <c r="AU21" s="85">
        <f t="shared" si="5"/>
        <v>5400</v>
      </c>
      <c r="AV21" s="80"/>
      <c r="AW21"/>
    </row>
    <row r="22" spans="1:49" ht="15.75" x14ac:dyDescent="0.25">
      <c r="A22" s="13" t="s">
        <v>15</v>
      </c>
      <c r="B22" s="13" t="s">
        <v>37</v>
      </c>
      <c r="C22" s="14"/>
      <c r="D22" s="14"/>
      <c r="E22" s="14"/>
      <c r="F22" s="14"/>
      <c r="W22" s="91" t="s">
        <v>318</v>
      </c>
      <c r="X22" s="95">
        <f t="shared" si="0"/>
        <v>225000</v>
      </c>
      <c r="Y22" s="94"/>
      <c r="Z22" s="94"/>
      <c r="AA22" s="93">
        <f t="shared" si="1"/>
        <v>5400</v>
      </c>
      <c r="AB22" s="93">
        <f t="shared" si="2"/>
        <v>230400</v>
      </c>
      <c r="AC22" s="82">
        <f>+AB22+AB21</f>
        <v>235800</v>
      </c>
      <c r="AD22" s="94"/>
      <c r="AE22" s="79"/>
      <c r="AF22" s="87"/>
      <c r="AG22" s="86"/>
      <c r="AH22" s="85"/>
      <c r="AI22" s="85">
        <f t="shared" si="3"/>
        <v>0</v>
      </c>
      <c r="AJ22" s="80">
        <f>+AI22+AI21</f>
        <v>0</v>
      </c>
      <c r="AK22" s="79">
        <v>0</v>
      </c>
      <c r="AL22" s="87"/>
      <c r="AM22" s="86">
        <v>0</v>
      </c>
      <c r="AN22" s="85">
        <v>0</v>
      </c>
      <c r="AO22" s="85">
        <f t="shared" si="4"/>
        <v>0</v>
      </c>
      <c r="AP22" s="80">
        <f>+AO22+AO21</f>
        <v>0</v>
      </c>
      <c r="AQ22" s="88">
        <v>225000</v>
      </c>
      <c r="AR22" s="87" t="s">
        <v>198</v>
      </c>
      <c r="AS22" s="86">
        <v>4.8000000000000001E-2</v>
      </c>
      <c r="AT22" s="85">
        <v>5400</v>
      </c>
      <c r="AU22" s="85">
        <f t="shared" si="5"/>
        <v>230400</v>
      </c>
      <c r="AV22" s="80">
        <f>+AU22+AU21</f>
        <v>235800</v>
      </c>
      <c r="AW22"/>
    </row>
    <row r="23" spans="1:49" x14ac:dyDescent="0.25">
      <c r="W23" s="91" t="s">
        <v>317</v>
      </c>
      <c r="AE23"/>
      <c r="AF23"/>
      <c r="AG23"/>
      <c r="AH23"/>
      <c r="AI23"/>
      <c r="AJ23"/>
      <c r="AK23"/>
      <c r="AL23"/>
      <c r="AM23"/>
      <c r="AN23"/>
      <c r="AO23"/>
      <c r="AP23"/>
      <c r="AQ23"/>
      <c r="AR23"/>
      <c r="AS23" s="133"/>
      <c r="AT23" s="133"/>
      <c r="AU23" s="133"/>
      <c r="AV23"/>
      <c r="AW23"/>
    </row>
    <row r="24" spans="1:49" x14ac:dyDescent="0.25">
      <c r="B24" s="155" t="s">
        <v>6</v>
      </c>
      <c r="D24" s="28" t="s">
        <v>29</v>
      </c>
      <c r="W24"/>
      <c r="AE24"/>
      <c r="AF24"/>
      <c r="AG24"/>
      <c r="AH24"/>
      <c r="AI24"/>
      <c r="AJ24"/>
      <c r="AK24"/>
      <c r="AL24"/>
      <c r="AM24"/>
      <c r="AN24"/>
      <c r="AO24"/>
      <c r="AP24"/>
      <c r="AQ24"/>
      <c r="AR24"/>
      <c r="AS24" s="133"/>
      <c r="AT24" s="133"/>
      <c r="AU24" s="133"/>
      <c r="AV24"/>
      <c r="AW24"/>
    </row>
    <row r="25" spans="1:49" x14ac:dyDescent="0.25">
      <c r="B25" s="156"/>
      <c r="W25"/>
      <c r="AE25"/>
      <c r="AF25"/>
      <c r="AG25"/>
      <c r="AH25"/>
      <c r="AI25"/>
      <c r="AJ25"/>
      <c r="AK25"/>
      <c r="AL25"/>
      <c r="AM25"/>
      <c r="AN25"/>
      <c r="AO25"/>
      <c r="AP25"/>
      <c r="AQ25"/>
      <c r="AR25"/>
      <c r="AS25" s="133"/>
      <c r="AT25" s="133"/>
      <c r="AU25" s="133"/>
      <c r="AV25"/>
      <c r="AW25"/>
    </row>
    <row r="26" spans="1:49" x14ac:dyDescent="0.25">
      <c r="A26" s="204"/>
      <c r="B26" s="195">
        <v>2007</v>
      </c>
      <c r="C26" s="204"/>
      <c r="D26" s="209" t="s">
        <v>62</v>
      </c>
      <c r="E26" s="209"/>
      <c r="F26" s="209"/>
      <c r="G26" s="209"/>
      <c r="H26" s="209"/>
      <c r="I26" s="209"/>
      <c r="J26" s="209"/>
      <c r="K26" s="209"/>
      <c r="L26" s="209"/>
      <c r="M26" s="209"/>
      <c r="N26" s="209"/>
      <c r="O26" s="209"/>
      <c r="P26" s="209"/>
      <c r="Q26" s="209"/>
      <c r="R26" s="209"/>
      <c r="S26" s="209"/>
      <c r="W26"/>
      <c r="AE26"/>
      <c r="AF26"/>
      <c r="AG26"/>
      <c r="AH26"/>
      <c r="AI26"/>
      <c r="AJ26"/>
      <c r="AK26"/>
      <c r="AL26"/>
      <c r="AM26"/>
      <c r="AN26"/>
      <c r="AO26"/>
      <c r="AP26"/>
      <c r="AQ26"/>
      <c r="AR26"/>
      <c r="AS26" s="133"/>
      <c r="AT26" s="133"/>
      <c r="AU26" s="133"/>
      <c r="AV26"/>
      <c r="AW26"/>
    </row>
    <row r="27" spans="1:49" ht="15" customHeight="1" x14ac:dyDescent="0.25">
      <c r="A27" s="204"/>
      <c r="B27" s="195"/>
      <c r="C27" s="204"/>
      <c r="D27" s="209"/>
      <c r="E27" s="209"/>
      <c r="F27" s="209"/>
      <c r="G27" s="209"/>
      <c r="H27" s="209"/>
      <c r="I27" s="209"/>
      <c r="J27" s="209"/>
      <c r="K27" s="209"/>
      <c r="L27" s="209"/>
      <c r="M27" s="209"/>
      <c r="N27" s="209"/>
      <c r="O27" s="209"/>
      <c r="P27" s="209"/>
      <c r="Q27" s="209"/>
      <c r="R27" s="209"/>
      <c r="S27" s="209"/>
      <c r="W27"/>
      <c r="AE27"/>
      <c r="AF27"/>
      <c r="AG27"/>
      <c r="AH27"/>
      <c r="AI27"/>
      <c r="AJ27"/>
      <c r="AK27"/>
      <c r="AL27"/>
      <c r="AM27"/>
      <c r="AN27"/>
      <c r="AO27"/>
      <c r="AP27"/>
      <c r="AQ27"/>
      <c r="AR27"/>
      <c r="AS27" s="133"/>
      <c r="AT27" s="133"/>
      <c r="AU27" s="133"/>
      <c r="AV27"/>
      <c r="AW27"/>
    </row>
    <row r="28" spans="1:49" x14ac:dyDescent="0.25">
      <c r="B28" s="156">
        <v>2012</v>
      </c>
      <c r="D28" s="209" t="s">
        <v>83</v>
      </c>
      <c r="E28" s="209"/>
      <c r="F28" s="209"/>
      <c r="G28" s="209"/>
      <c r="H28" s="209"/>
      <c r="I28" s="209"/>
      <c r="J28" s="209"/>
      <c r="K28" s="209"/>
      <c r="L28" s="209"/>
      <c r="M28" s="209"/>
      <c r="N28" s="209"/>
      <c r="O28" s="209"/>
      <c r="P28" s="209"/>
      <c r="Q28" s="209"/>
      <c r="R28" s="209"/>
      <c r="S28" s="209"/>
      <c r="W28"/>
      <c r="AE28"/>
      <c r="AF28"/>
      <c r="AG28"/>
      <c r="AH28"/>
      <c r="AI28"/>
      <c r="AJ28"/>
      <c r="AK28"/>
      <c r="AL28"/>
      <c r="AM28"/>
      <c r="AN28"/>
      <c r="AO28"/>
      <c r="AP28"/>
      <c r="AQ28"/>
      <c r="AR28"/>
      <c r="AS28" s="133"/>
      <c r="AT28" s="133"/>
      <c r="AU28" s="133"/>
      <c r="AV28"/>
      <c r="AW28"/>
    </row>
    <row r="29" spans="1:49" ht="15" customHeight="1" x14ac:dyDescent="0.25">
      <c r="W29"/>
      <c r="AE29"/>
      <c r="AF29"/>
      <c r="AG29"/>
      <c r="AH29"/>
      <c r="AI29"/>
      <c r="AJ29"/>
      <c r="AK29"/>
      <c r="AL29"/>
      <c r="AM29"/>
      <c r="AN29"/>
      <c r="AO29"/>
      <c r="AP29"/>
      <c r="AQ29"/>
      <c r="AR29"/>
      <c r="AS29" s="133"/>
      <c r="AT29" s="133"/>
      <c r="AU29" s="133"/>
      <c r="AV29"/>
      <c r="AW29"/>
    </row>
    <row r="30" spans="1:49" ht="15.75" x14ac:dyDescent="0.25">
      <c r="A30" s="13" t="s">
        <v>30</v>
      </c>
      <c r="B30" s="13" t="s">
        <v>38</v>
      </c>
      <c r="C30" s="14"/>
      <c r="D30" s="35"/>
      <c r="E30" s="14"/>
      <c r="F30" s="14"/>
      <c r="W30"/>
      <c r="AE30"/>
      <c r="AF30"/>
      <c r="AG30"/>
      <c r="AH30"/>
      <c r="AI30"/>
      <c r="AJ30"/>
      <c r="AK30"/>
      <c r="AL30"/>
      <c r="AM30"/>
      <c r="AN30"/>
      <c r="AO30"/>
      <c r="AP30"/>
      <c r="AQ30"/>
      <c r="AR30"/>
      <c r="AS30" s="133"/>
      <c r="AT30" s="133"/>
      <c r="AU30" s="133"/>
      <c r="AV30"/>
      <c r="AW30"/>
    </row>
    <row r="31" spans="1:49" x14ac:dyDescent="0.25">
      <c r="W31"/>
      <c r="AE31"/>
      <c r="AF31"/>
      <c r="AG31"/>
      <c r="AH31"/>
      <c r="AI31"/>
      <c r="AJ31"/>
      <c r="AK31"/>
      <c r="AL31"/>
      <c r="AM31"/>
      <c r="AN31"/>
      <c r="AO31"/>
      <c r="AP31"/>
      <c r="AQ31"/>
      <c r="AR31"/>
      <c r="AS31" s="133"/>
      <c r="AT31" s="133"/>
      <c r="AU31" s="133"/>
      <c r="AV31"/>
      <c r="AW31"/>
    </row>
    <row r="32" spans="1:49" x14ac:dyDescent="0.25">
      <c r="B32" s="194" t="s">
        <v>16</v>
      </c>
      <c r="C32" s="194"/>
      <c r="D32" s="194"/>
      <c r="W32"/>
      <c r="AE32"/>
      <c r="AF32"/>
      <c r="AG32"/>
      <c r="AH32"/>
      <c r="AI32"/>
      <c r="AJ32"/>
      <c r="AK32"/>
      <c r="AL32"/>
      <c r="AM32"/>
      <c r="AN32"/>
      <c r="AO32"/>
      <c r="AP32"/>
      <c r="AQ32"/>
      <c r="AR32"/>
      <c r="AS32" s="133"/>
      <c r="AT32" s="133"/>
      <c r="AU32" s="133"/>
      <c r="AV32"/>
      <c r="AW32"/>
    </row>
    <row r="33" spans="2:49" x14ac:dyDescent="0.25">
      <c r="W33"/>
      <c r="X33"/>
      <c r="Y33"/>
      <c r="Z33"/>
      <c r="AA33"/>
      <c r="AB33"/>
      <c r="AC33"/>
      <c r="AD33"/>
      <c r="AE33"/>
      <c r="AF33"/>
      <c r="AG33"/>
      <c r="AH33"/>
      <c r="AI33"/>
      <c r="AJ33"/>
      <c r="AK33"/>
      <c r="AL33"/>
      <c r="AM33"/>
      <c r="AN33"/>
      <c r="AO33"/>
      <c r="AP33"/>
      <c r="AQ33"/>
      <c r="AR33"/>
      <c r="AS33" s="133"/>
      <c r="AT33" s="133"/>
      <c r="AU33" s="133"/>
      <c r="AV33"/>
      <c r="AW33"/>
    </row>
    <row r="34" spans="2:49" x14ac:dyDescent="0.25">
      <c r="B34" s="10" t="s">
        <v>19</v>
      </c>
      <c r="W34"/>
      <c r="X34"/>
      <c r="Y34"/>
      <c r="Z34"/>
      <c r="AA34"/>
      <c r="AB34"/>
      <c r="AC34"/>
      <c r="AD34"/>
      <c r="AE34"/>
      <c r="AF34"/>
      <c r="AG34"/>
      <c r="AH34"/>
      <c r="AI34"/>
      <c r="AJ34"/>
      <c r="AK34"/>
      <c r="AL34"/>
      <c r="AM34"/>
      <c r="AN34"/>
      <c r="AO34"/>
      <c r="AP34"/>
      <c r="AQ34"/>
      <c r="AR34"/>
      <c r="AS34" s="133"/>
      <c r="AT34" s="133"/>
      <c r="AU34" s="133"/>
      <c r="AV34"/>
      <c r="AW34"/>
    </row>
    <row r="35" spans="2:49" x14ac:dyDescent="0.25">
      <c r="B35" s="10" t="s">
        <v>50</v>
      </c>
      <c r="W35"/>
      <c r="X35"/>
      <c r="Y35"/>
      <c r="Z35"/>
      <c r="AA35"/>
      <c r="AB35"/>
      <c r="AC35"/>
      <c r="AD35"/>
      <c r="AE35"/>
      <c r="AF35"/>
      <c r="AG35"/>
      <c r="AH35"/>
      <c r="AI35"/>
      <c r="AJ35"/>
      <c r="AK35"/>
      <c r="AL35"/>
      <c r="AM35"/>
      <c r="AN35"/>
      <c r="AO35"/>
      <c r="AP35"/>
      <c r="AQ35"/>
      <c r="AR35"/>
      <c r="AS35" s="133"/>
      <c r="AT35" s="133"/>
      <c r="AU35" s="133"/>
      <c r="AV35"/>
      <c r="AW35"/>
    </row>
    <row r="36" spans="2:49" x14ac:dyDescent="0.25">
      <c r="B36" s="10" t="s">
        <v>26</v>
      </c>
      <c r="W36"/>
      <c r="X36"/>
      <c r="Y36"/>
      <c r="Z36"/>
      <c r="AA36"/>
      <c r="AB36"/>
      <c r="AC36"/>
      <c r="AD36"/>
      <c r="AE36"/>
      <c r="AF36"/>
      <c r="AG36"/>
      <c r="AH36"/>
      <c r="AI36"/>
      <c r="AJ36"/>
      <c r="AK36"/>
      <c r="AL36"/>
      <c r="AM36"/>
      <c r="AN36"/>
      <c r="AO36"/>
      <c r="AP36"/>
      <c r="AQ36"/>
      <c r="AR36"/>
      <c r="AS36" s="133"/>
      <c r="AT36" s="133"/>
      <c r="AU36" s="133"/>
      <c r="AV36"/>
      <c r="AW36"/>
    </row>
    <row r="37" spans="2:49" x14ac:dyDescent="0.25">
      <c r="W37"/>
      <c r="X37"/>
      <c r="Y37"/>
      <c r="Z37"/>
      <c r="AA37"/>
      <c r="AB37"/>
      <c r="AC37"/>
      <c r="AD37"/>
      <c r="AE37"/>
      <c r="AF37"/>
      <c r="AG37"/>
      <c r="AH37"/>
      <c r="AI37"/>
      <c r="AJ37"/>
      <c r="AK37"/>
      <c r="AL37"/>
      <c r="AM37"/>
      <c r="AN37"/>
      <c r="AO37"/>
      <c r="AP37"/>
      <c r="AQ37"/>
      <c r="AR37"/>
      <c r="AS37" s="133"/>
      <c r="AT37" s="133"/>
      <c r="AU37" s="133"/>
      <c r="AV37"/>
      <c r="AW37"/>
    </row>
    <row r="38" spans="2:49" x14ac:dyDescent="0.25">
      <c r="W38"/>
      <c r="X38"/>
      <c r="Y38"/>
      <c r="Z38"/>
      <c r="AA38"/>
      <c r="AB38"/>
      <c r="AC38"/>
      <c r="AD38"/>
      <c r="AE38"/>
      <c r="AF38"/>
      <c r="AG38"/>
      <c r="AH38"/>
      <c r="AI38"/>
      <c r="AJ38"/>
      <c r="AK38"/>
      <c r="AL38"/>
      <c r="AM38"/>
      <c r="AN38"/>
      <c r="AO38"/>
      <c r="AP38"/>
      <c r="AQ38"/>
      <c r="AR38"/>
      <c r="AS38" s="133"/>
      <c r="AT38" s="133"/>
      <c r="AU38" s="133"/>
      <c r="AV38"/>
      <c r="AW38"/>
    </row>
    <row r="39" spans="2:49" x14ac:dyDescent="0.25">
      <c r="W39"/>
      <c r="X39"/>
      <c r="Y39"/>
      <c r="Z39"/>
      <c r="AA39"/>
      <c r="AB39"/>
      <c r="AC39"/>
      <c r="AD39"/>
      <c r="AE39"/>
      <c r="AF39"/>
      <c r="AG39"/>
      <c r="AH39"/>
      <c r="AI39"/>
      <c r="AJ39"/>
      <c r="AK39"/>
      <c r="AL39"/>
      <c r="AM39"/>
      <c r="AN39"/>
      <c r="AO39"/>
      <c r="AP39"/>
      <c r="AQ39"/>
      <c r="AR39"/>
      <c r="AS39" s="133"/>
      <c r="AT39" s="133"/>
      <c r="AU39" s="133"/>
      <c r="AV39"/>
      <c r="AW39"/>
    </row>
    <row r="40" spans="2:49" x14ac:dyDescent="0.25">
      <c r="W40"/>
      <c r="X40"/>
      <c r="Y40"/>
      <c r="Z40"/>
      <c r="AA40"/>
      <c r="AB40"/>
      <c r="AC40"/>
      <c r="AD40"/>
      <c r="AE40"/>
      <c r="AF40"/>
      <c r="AG40"/>
      <c r="AH40"/>
      <c r="AI40"/>
      <c r="AJ40"/>
      <c r="AK40"/>
      <c r="AL40"/>
      <c r="AM40"/>
      <c r="AN40"/>
      <c r="AO40"/>
      <c r="AP40"/>
      <c r="AQ40"/>
      <c r="AR40"/>
      <c r="AS40"/>
      <c r="AT40"/>
      <c r="AU40"/>
      <c r="AV40"/>
      <c r="AW40"/>
    </row>
    <row r="41" spans="2:49" x14ac:dyDescent="0.25">
      <c r="W41"/>
      <c r="X41"/>
      <c r="Y41"/>
      <c r="Z41"/>
      <c r="AA41"/>
      <c r="AB41"/>
      <c r="AC41"/>
      <c r="AD41"/>
      <c r="AE41"/>
      <c r="AF41"/>
      <c r="AG41"/>
      <c r="AH41"/>
      <c r="AI41"/>
      <c r="AJ41"/>
      <c r="AK41"/>
      <c r="AL41"/>
      <c r="AM41"/>
      <c r="AN41"/>
      <c r="AO41"/>
      <c r="AP41"/>
      <c r="AQ41"/>
      <c r="AR41"/>
      <c r="AS41" s="133"/>
      <c r="AT41"/>
      <c r="AU41"/>
      <c r="AV41"/>
      <c r="AW41"/>
    </row>
    <row r="42" spans="2:49" x14ac:dyDescent="0.25">
      <c r="W42"/>
      <c r="X42"/>
      <c r="Y42"/>
      <c r="Z42"/>
      <c r="AA42"/>
      <c r="AB42"/>
      <c r="AC42"/>
      <c r="AD42"/>
      <c r="AE42"/>
      <c r="AF42"/>
      <c r="AG42"/>
      <c r="AH42"/>
      <c r="AI42"/>
      <c r="AJ42"/>
      <c r="AK42"/>
      <c r="AL42"/>
      <c r="AM42"/>
      <c r="AN42"/>
      <c r="AO42"/>
      <c r="AP42"/>
      <c r="AQ42"/>
      <c r="AR42"/>
      <c r="AS42"/>
      <c r="AT42"/>
      <c r="AU42"/>
      <c r="AV42"/>
      <c r="AW42"/>
    </row>
    <row r="43" spans="2:49" x14ac:dyDescent="0.25">
      <c r="W43"/>
      <c r="X43"/>
      <c r="Y43"/>
      <c r="Z43"/>
      <c r="AA43"/>
      <c r="AB43"/>
      <c r="AC43"/>
      <c r="AD43"/>
      <c r="AE43"/>
      <c r="AF43"/>
      <c r="AG43"/>
      <c r="AH43"/>
      <c r="AI43"/>
      <c r="AJ43"/>
      <c r="AK43"/>
      <c r="AL43"/>
      <c r="AM43"/>
      <c r="AN43"/>
      <c r="AO43"/>
      <c r="AP43"/>
      <c r="AQ43"/>
      <c r="AR43"/>
      <c r="AS43"/>
      <c r="AT43"/>
      <c r="AU43"/>
      <c r="AV43"/>
      <c r="AW43"/>
    </row>
    <row r="44" spans="2:49" x14ac:dyDescent="0.25">
      <c r="W44"/>
      <c r="X44"/>
      <c r="Y44"/>
      <c r="Z44"/>
      <c r="AA44"/>
      <c r="AB44"/>
      <c r="AC44"/>
      <c r="AD44"/>
      <c r="AE44"/>
      <c r="AF44"/>
      <c r="AG44"/>
      <c r="AH44"/>
      <c r="AI44"/>
      <c r="AJ44"/>
      <c r="AK44"/>
      <c r="AL44"/>
      <c r="AM44"/>
      <c r="AN44"/>
      <c r="AO44"/>
      <c r="AP44"/>
      <c r="AQ44"/>
      <c r="AR44"/>
      <c r="AS44"/>
      <c r="AT44"/>
      <c r="AU44"/>
      <c r="AV44"/>
      <c r="AW44"/>
    </row>
    <row r="45" spans="2:49" x14ac:dyDescent="0.25">
      <c r="W45"/>
      <c r="X45"/>
      <c r="Y45"/>
      <c r="Z45"/>
      <c r="AA45"/>
      <c r="AB45"/>
      <c r="AC45"/>
      <c r="AD45"/>
      <c r="AE45"/>
      <c r="AF45"/>
      <c r="AG45"/>
      <c r="AH45"/>
      <c r="AI45"/>
      <c r="AJ45"/>
      <c r="AK45"/>
      <c r="AL45"/>
      <c r="AM45"/>
      <c r="AN45"/>
      <c r="AO45"/>
      <c r="AP45"/>
      <c r="AQ45"/>
      <c r="AR45"/>
      <c r="AS45"/>
      <c r="AT45"/>
      <c r="AU45"/>
      <c r="AV45"/>
      <c r="AW45"/>
    </row>
    <row r="46" spans="2:49" x14ac:dyDescent="0.25">
      <c r="W46"/>
      <c r="X46"/>
      <c r="Y46"/>
      <c r="Z46"/>
      <c r="AA46"/>
      <c r="AB46"/>
      <c r="AC46"/>
      <c r="AD46"/>
      <c r="AE46"/>
      <c r="AF46"/>
      <c r="AG46"/>
      <c r="AH46"/>
      <c r="AI46"/>
      <c r="AJ46"/>
      <c r="AK46"/>
      <c r="AL46"/>
      <c r="AM46"/>
      <c r="AN46"/>
      <c r="AO46"/>
      <c r="AP46"/>
      <c r="AQ46"/>
      <c r="AR46"/>
      <c r="AS46"/>
      <c r="AT46"/>
      <c r="AU46"/>
      <c r="AV46"/>
      <c r="AW46"/>
    </row>
    <row r="47" spans="2:49" x14ac:dyDescent="0.25">
      <c r="W47"/>
      <c r="X47"/>
      <c r="Y47"/>
      <c r="Z47"/>
      <c r="AA47"/>
      <c r="AB47"/>
      <c r="AC47"/>
      <c r="AD47"/>
      <c r="AE47"/>
      <c r="AF47"/>
      <c r="AG47"/>
      <c r="AH47"/>
      <c r="AI47"/>
      <c r="AJ47"/>
      <c r="AK47"/>
      <c r="AL47"/>
      <c r="AM47"/>
      <c r="AN47"/>
      <c r="AO47"/>
      <c r="AP47"/>
      <c r="AQ47"/>
      <c r="AR47"/>
      <c r="AS47"/>
      <c r="AT47"/>
      <c r="AU47"/>
      <c r="AV47"/>
      <c r="AW47"/>
    </row>
    <row r="48" spans="2:49" x14ac:dyDescent="0.25">
      <c r="W48"/>
      <c r="X48"/>
      <c r="Y48"/>
      <c r="Z48"/>
      <c r="AA48"/>
      <c r="AB48"/>
      <c r="AC48"/>
      <c r="AD48"/>
      <c r="AE48"/>
      <c r="AF48"/>
      <c r="AG48"/>
      <c r="AH48"/>
      <c r="AI48"/>
      <c r="AJ48"/>
      <c r="AK48"/>
      <c r="AL48"/>
      <c r="AM48"/>
      <c r="AN48"/>
      <c r="AO48"/>
      <c r="AP48"/>
      <c r="AQ48"/>
      <c r="AR48"/>
      <c r="AS48"/>
      <c r="AT48"/>
      <c r="AU48"/>
      <c r="AV48"/>
      <c r="AW48"/>
    </row>
    <row r="49" spans="23:49" x14ac:dyDescent="0.25">
      <c r="W49"/>
      <c r="X49"/>
      <c r="Y49"/>
      <c r="Z49"/>
      <c r="AA49"/>
      <c r="AB49"/>
      <c r="AC49"/>
      <c r="AD49"/>
      <c r="AE49"/>
      <c r="AF49"/>
      <c r="AG49"/>
      <c r="AH49"/>
      <c r="AI49"/>
      <c r="AJ49"/>
      <c r="AK49"/>
      <c r="AL49"/>
      <c r="AM49"/>
      <c r="AN49"/>
      <c r="AO49"/>
      <c r="AP49"/>
      <c r="AQ49"/>
      <c r="AR49"/>
      <c r="AS49"/>
      <c r="AT49"/>
      <c r="AU49"/>
      <c r="AV49"/>
      <c r="AW49"/>
    </row>
    <row r="50" spans="23:49" x14ac:dyDescent="0.25">
      <c r="W50"/>
      <c r="X50"/>
      <c r="Y50"/>
      <c r="Z50"/>
      <c r="AA50"/>
      <c r="AB50"/>
      <c r="AC50"/>
      <c r="AD50"/>
      <c r="AE50"/>
      <c r="AF50"/>
      <c r="AG50"/>
      <c r="AH50"/>
      <c r="AI50"/>
      <c r="AJ50"/>
      <c r="AK50"/>
      <c r="AL50"/>
      <c r="AM50"/>
      <c r="AN50"/>
      <c r="AO50"/>
      <c r="AP50"/>
      <c r="AQ50"/>
      <c r="AR50"/>
      <c r="AS50"/>
      <c r="AT50"/>
      <c r="AU50"/>
      <c r="AV50"/>
      <c r="AW50"/>
    </row>
    <row r="51" spans="23:49" x14ac:dyDescent="0.25">
      <c r="W51"/>
      <c r="X51"/>
      <c r="Y51"/>
      <c r="Z51"/>
      <c r="AA51"/>
      <c r="AB51"/>
      <c r="AC51"/>
      <c r="AD51"/>
      <c r="AE51"/>
      <c r="AF51"/>
      <c r="AG51"/>
      <c r="AH51"/>
      <c r="AI51"/>
      <c r="AJ51"/>
      <c r="AK51"/>
      <c r="AL51"/>
      <c r="AM51"/>
      <c r="AN51"/>
      <c r="AO51"/>
      <c r="AP51"/>
      <c r="AQ51"/>
      <c r="AR51"/>
      <c r="AS51"/>
      <c r="AT51"/>
      <c r="AU51"/>
      <c r="AV51"/>
      <c r="AW51"/>
    </row>
    <row r="52" spans="23:49" x14ac:dyDescent="0.25">
      <c r="W52"/>
      <c r="X52"/>
      <c r="Y52"/>
      <c r="Z52"/>
      <c r="AA52"/>
      <c r="AB52"/>
      <c r="AC52"/>
      <c r="AD52"/>
      <c r="AE52"/>
      <c r="AF52"/>
      <c r="AG52"/>
      <c r="AH52"/>
      <c r="AI52"/>
      <c r="AJ52"/>
      <c r="AK52"/>
      <c r="AL52"/>
      <c r="AM52"/>
      <c r="AN52"/>
      <c r="AO52"/>
      <c r="AP52"/>
      <c r="AQ52"/>
      <c r="AR52"/>
      <c r="AS52"/>
      <c r="AT52"/>
      <c r="AU52"/>
      <c r="AV52"/>
      <c r="AW52"/>
    </row>
    <row r="53" spans="23:49" x14ac:dyDescent="0.25">
      <c r="W53"/>
      <c r="X53"/>
      <c r="Y53"/>
      <c r="Z53"/>
      <c r="AA53"/>
      <c r="AB53"/>
      <c r="AC53"/>
      <c r="AD53"/>
      <c r="AE53"/>
      <c r="AF53"/>
      <c r="AG53"/>
      <c r="AH53"/>
      <c r="AI53"/>
      <c r="AJ53"/>
      <c r="AK53"/>
      <c r="AL53"/>
      <c r="AM53"/>
      <c r="AN53"/>
      <c r="AO53"/>
      <c r="AP53"/>
      <c r="AQ53"/>
      <c r="AR53"/>
      <c r="AS53"/>
      <c r="AT53"/>
      <c r="AU53"/>
      <c r="AV53"/>
      <c r="AW53"/>
    </row>
    <row r="54" spans="23:49" x14ac:dyDescent="0.25">
      <c r="W54"/>
      <c r="X54"/>
      <c r="Y54"/>
      <c r="Z54"/>
      <c r="AA54"/>
      <c r="AB54"/>
      <c r="AC54"/>
      <c r="AD54"/>
      <c r="AE54"/>
      <c r="AF54"/>
      <c r="AG54"/>
      <c r="AH54"/>
      <c r="AI54"/>
      <c r="AJ54"/>
      <c r="AK54"/>
      <c r="AL54"/>
      <c r="AM54"/>
      <c r="AN54"/>
      <c r="AO54"/>
      <c r="AP54"/>
      <c r="AQ54"/>
      <c r="AR54"/>
      <c r="AS54"/>
      <c r="AT54"/>
      <c r="AU54"/>
      <c r="AV54"/>
      <c r="AW54"/>
    </row>
    <row r="55" spans="23:49" x14ac:dyDescent="0.25">
      <c r="W55"/>
      <c r="X55"/>
      <c r="Y55"/>
      <c r="Z55"/>
      <c r="AA55"/>
      <c r="AB55"/>
      <c r="AC55"/>
      <c r="AD55"/>
      <c r="AE55"/>
      <c r="AF55"/>
      <c r="AG55"/>
      <c r="AH55"/>
      <c r="AI55"/>
      <c r="AJ55"/>
      <c r="AK55"/>
      <c r="AL55"/>
      <c r="AM55"/>
      <c r="AN55"/>
      <c r="AO55"/>
      <c r="AP55"/>
      <c r="AQ55"/>
      <c r="AR55"/>
      <c r="AS55"/>
      <c r="AT55"/>
      <c r="AU55"/>
      <c r="AV55"/>
      <c r="AW55"/>
    </row>
    <row r="56" spans="23:49" x14ac:dyDescent="0.25">
      <c r="W56"/>
      <c r="X56"/>
      <c r="Y56"/>
      <c r="Z56"/>
      <c r="AA56"/>
      <c r="AB56"/>
      <c r="AC56"/>
      <c r="AD56"/>
      <c r="AE56"/>
      <c r="AF56"/>
      <c r="AG56"/>
      <c r="AH56"/>
      <c r="AI56"/>
      <c r="AJ56"/>
      <c r="AK56"/>
      <c r="AL56"/>
      <c r="AM56"/>
      <c r="AN56"/>
      <c r="AO56"/>
      <c r="AP56"/>
      <c r="AQ56"/>
      <c r="AR56"/>
      <c r="AS56"/>
      <c r="AT56"/>
      <c r="AU56"/>
      <c r="AV56"/>
      <c r="AW56"/>
    </row>
    <row r="57" spans="23:49" x14ac:dyDescent="0.25">
      <c r="W57"/>
      <c r="X57"/>
      <c r="Y57"/>
      <c r="Z57"/>
      <c r="AA57"/>
      <c r="AB57"/>
      <c r="AC57"/>
      <c r="AD57"/>
      <c r="AE57"/>
      <c r="AF57"/>
      <c r="AG57"/>
      <c r="AH57"/>
      <c r="AI57"/>
      <c r="AJ57"/>
      <c r="AK57"/>
      <c r="AL57"/>
      <c r="AM57"/>
      <c r="AN57"/>
      <c r="AO57"/>
      <c r="AP57"/>
      <c r="AQ57"/>
      <c r="AR57"/>
      <c r="AS57"/>
      <c r="AT57"/>
      <c r="AU57"/>
      <c r="AV57"/>
      <c r="AW57"/>
    </row>
    <row r="58" spans="23:49" x14ac:dyDescent="0.25">
      <c r="W58"/>
      <c r="X58"/>
      <c r="Y58"/>
      <c r="Z58"/>
      <c r="AA58"/>
      <c r="AB58"/>
      <c r="AC58"/>
      <c r="AD58"/>
      <c r="AE58"/>
      <c r="AF58"/>
      <c r="AG58"/>
      <c r="AH58"/>
      <c r="AI58"/>
      <c r="AJ58"/>
      <c r="AK58"/>
      <c r="AL58"/>
      <c r="AM58"/>
      <c r="AN58"/>
      <c r="AO58"/>
      <c r="AP58"/>
      <c r="AQ58"/>
      <c r="AR58"/>
      <c r="AS58"/>
      <c r="AT58"/>
      <c r="AU58"/>
      <c r="AV58"/>
      <c r="AW58"/>
    </row>
    <row r="59" spans="23:49" x14ac:dyDescent="0.25">
      <c r="W59"/>
      <c r="X59"/>
      <c r="Y59"/>
      <c r="Z59"/>
      <c r="AA59"/>
      <c r="AB59"/>
      <c r="AC59"/>
      <c r="AD59"/>
      <c r="AE59"/>
      <c r="AF59"/>
      <c r="AG59"/>
      <c r="AH59"/>
      <c r="AI59"/>
      <c r="AJ59"/>
      <c r="AK59"/>
      <c r="AL59"/>
      <c r="AM59"/>
      <c r="AN59"/>
      <c r="AO59"/>
      <c r="AP59"/>
      <c r="AQ59"/>
      <c r="AR59"/>
      <c r="AS59"/>
      <c r="AT59"/>
      <c r="AU59"/>
      <c r="AV59"/>
      <c r="AW59"/>
    </row>
    <row r="60" spans="23:49" x14ac:dyDescent="0.25">
      <c r="W60"/>
      <c r="X60"/>
      <c r="Y60"/>
      <c r="Z60"/>
      <c r="AA60"/>
      <c r="AB60"/>
      <c r="AC60"/>
      <c r="AD60"/>
      <c r="AE60"/>
      <c r="AF60"/>
      <c r="AG60"/>
      <c r="AH60"/>
      <c r="AI60"/>
      <c r="AJ60"/>
      <c r="AK60"/>
      <c r="AL60"/>
      <c r="AM60"/>
      <c r="AN60"/>
      <c r="AO60"/>
      <c r="AP60"/>
      <c r="AQ60"/>
      <c r="AR60"/>
      <c r="AS60"/>
      <c r="AT60"/>
      <c r="AU60"/>
      <c r="AV60"/>
      <c r="AW60"/>
    </row>
    <row r="61" spans="23:49" x14ac:dyDescent="0.25">
      <c r="W61"/>
      <c r="X61"/>
      <c r="Y61"/>
      <c r="Z61"/>
      <c r="AA61"/>
      <c r="AB61"/>
      <c r="AC61"/>
      <c r="AD61"/>
      <c r="AE61"/>
      <c r="AF61"/>
      <c r="AG61"/>
      <c r="AH61"/>
      <c r="AI61"/>
      <c r="AJ61"/>
      <c r="AK61"/>
      <c r="AL61"/>
      <c r="AM61"/>
      <c r="AN61"/>
      <c r="AO61"/>
      <c r="AP61"/>
      <c r="AQ61"/>
      <c r="AR61"/>
      <c r="AS61"/>
      <c r="AT61"/>
      <c r="AU61"/>
      <c r="AV61"/>
      <c r="AW61"/>
    </row>
    <row r="62" spans="23:49" x14ac:dyDescent="0.25">
      <c r="W62"/>
      <c r="X62"/>
      <c r="Y62"/>
      <c r="Z62"/>
      <c r="AA62"/>
      <c r="AB62"/>
      <c r="AC62"/>
      <c r="AD62"/>
      <c r="AE62"/>
      <c r="AF62"/>
      <c r="AG62"/>
      <c r="AH62"/>
      <c r="AI62"/>
      <c r="AJ62"/>
      <c r="AK62"/>
      <c r="AL62"/>
      <c r="AM62"/>
      <c r="AN62"/>
      <c r="AO62"/>
      <c r="AP62"/>
      <c r="AQ62"/>
      <c r="AR62"/>
      <c r="AS62"/>
      <c r="AT62"/>
      <c r="AU62"/>
      <c r="AV62"/>
      <c r="AW62"/>
    </row>
  </sheetData>
  <mergeCells count="15">
    <mergeCell ref="AK1:AP1"/>
    <mergeCell ref="AK2:AP2"/>
    <mergeCell ref="X1:AC1"/>
    <mergeCell ref="AQ1:AV1"/>
    <mergeCell ref="X2:AC2"/>
    <mergeCell ref="AQ2:AV2"/>
    <mergeCell ref="AE1:AJ1"/>
    <mergeCell ref="AE2:AJ2"/>
    <mergeCell ref="N6:T6"/>
    <mergeCell ref="A26:A27"/>
    <mergeCell ref="C26:C27"/>
    <mergeCell ref="B26:B27"/>
    <mergeCell ref="B32:D32"/>
    <mergeCell ref="D26:S27"/>
    <mergeCell ref="D28:S28"/>
  </mergeCells>
  <pageMargins left="0.45" right="0.45" top="0.75" bottom="0.75" header="0.3" footer="0.3"/>
  <pageSetup scale="27" fitToHeight="0" orientation="landscape" r:id="rId1"/>
  <headerFooter>
    <oddFooter>&amp;L
&amp;C
     &amp;P</oddFooter>
  </headerFooter>
  <rowBreaks count="2" manualBreakCount="2">
    <brk id="21" max="17" man="1"/>
    <brk id="29"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Q91"/>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6.140625" style="10" bestFit="1" customWidth="1"/>
    <col min="25" max="25" width="9.140625" style="10"/>
    <col min="26" max="26" width="16.85546875" style="10" bestFit="1" customWidth="1"/>
    <col min="27" max="29" width="16.140625" style="10" bestFit="1" customWidth="1"/>
    <col min="30" max="30" width="9.140625" style="10"/>
    <col min="31" max="31" width="16.140625" style="10" bestFit="1" customWidth="1"/>
    <col min="32" max="32" width="9.140625" style="10"/>
    <col min="33" max="33" width="8.5703125" style="10" bestFit="1" customWidth="1"/>
    <col min="34" max="36" width="16.140625" style="10" bestFit="1" customWidth="1"/>
    <col min="37" max="37" width="15" style="10" bestFit="1" customWidth="1"/>
    <col min="38" max="38" width="3.28515625" style="10" bestFit="1" customWidth="1"/>
    <col min="39" max="39" width="8.5703125" style="10" bestFit="1" customWidth="1"/>
    <col min="40" max="40" width="15" style="10" bestFit="1" customWidth="1"/>
    <col min="41" max="42" width="16.140625" style="10" bestFit="1" customWidth="1"/>
    <col min="43" max="16384" width="9.140625" style="10"/>
  </cols>
  <sheetData>
    <row r="1" spans="1:43" ht="19.5" thickBot="1" x14ac:dyDescent="0.35">
      <c r="A1" s="12" t="s">
        <v>0</v>
      </c>
      <c r="W1" s="114"/>
      <c r="X1" s="197" t="s">
        <v>379</v>
      </c>
      <c r="Y1" s="198"/>
      <c r="Z1" s="198"/>
      <c r="AA1" s="198"/>
      <c r="AB1" s="198"/>
      <c r="AC1" s="199"/>
      <c r="AD1" s="131"/>
      <c r="AE1" s="197" t="s">
        <v>379</v>
      </c>
      <c r="AF1" s="198"/>
      <c r="AG1" s="198"/>
      <c r="AH1" s="198"/>
      <c r="AI1" s="198"/>
      <c r="AJ1" s="199"/>
      <c r="AK1" s="197" t="s">
        <v>379</v>
      </c>
      <c r="AL1" s="198"/>
      <c r="AM1" s="198"/>
      <c r="AN1" s="198"/>
      <c r="AO1" s="198"/>
      <c r="AP1" s="199"/>
    </row>
    <row r="2" spans="1:43" ht="16.5" thickBot="1" x14ac:dyDescent="0.3">
      <c r="A2" s="13" t="s">
        <v>45</v>
      </c>
      <c r="W2" s="113"/>
      <c r="X2" s="214" t="s">
        <v>5</v>
      </c>
      <c r="Y2" s="215"/>
      <c r="Z2" s="215"/>
      <c r="AA2" s="215"/>
      <c r="AB2" s="215"/>
      <c r="AC2" s="216"/>
      <c r="AD2" s="130"/>
      <c r="AE2" s="200" t="s">
        <v>404</v>
      </c>
      <c r="AF2" s="201"/>
      <c r="AG2" s="201"/>
      <c r="AH2" s="201"/>
      <c r="AI2" s="201"/>
      <c r="AJ2" s="202"/>
      <c r="AK2" s="200" t="s">
        <v>350</v>
      </c>
      <c r="AL2" s="201"/>
      <c r="AM2" s="201"/>
      <c r="AN2" s="201"/>
      <c r="AO2" s="201"/>
      <c r="AP2" s="202"/>
    </row>
    <row r="3" spans="1:43" ht="16.5" thickBot="1" x14ac:dyDescent="0.3">
      <c r="A3" s="13" t="str">
        <f>Summary!A3</f>
        <v>As Of September 30, 2019</v>
      </c>
      <c r="W3" s="113"/>
      <c r="X3" s="136"/>
      <c r="Y3" s="134"/>
      <c r="Z3" s="134"/>
      <c r="AA3" s="134"/>
      <c r="AB3" s="134"/>
      <c r="AC3" s="111"/>
      <c r="AD3" s="130"/>
      <c r="AE3" s="109">
        <v>2019</v>
      </c>
      <c r="AF3" s="107"/>
      <c r="AG3" s="107"/>
      <c r="AH3" s="107">
        <v>2019</v>
      </c>
      <c r="AI3" s="107"/>
      <c r="AJ3" s="106"/>
      <c r="AK3" s="109">
        <v>2012</v>
      </c>
      <c r="AL3" s="107"/>
      <c r="AM3" s="107"/>
      <c r="AN3" s="107">
        <v>2012</v>
      </c>
      <c r="AO3" s="107"/>
      <c r="AP3" s="106"/>
    </row>
    <row r="4" spans="1:43" ht="16.5" thickBot="1" x14ac:dyDescent="0.3">
      <c r="A4" s="13"/>
      <c r="W4" s="112" t="s">
        <v>255</v>
      </c>
      <c r="X4" s="136" t="s">
        <v>3</v>
      </c>
      <c r="Y4" s="134"/>
      <c r="Z4" s="134"/>
      <c r="AA4" s="135" t="s">
        <v>4</v>
      </c>
      <c r="AB4" s="134" t="s">
        <v>5</v>
      </c>
      <c r="AC4" s="111" t="s">
        <v>249</v>
      </c>
      <c r="AD4" s="129"/>
      <c r="AE4" s="109" t="s">
        <v>3</v>
      </c>
      <c r="AF4" s="107"/>
      <c r="AG4" s="108" t="s">
        <v>250</v>
      </c>
      <c r="AH4" s="108" t="s">
        <v>4</v>
      </c>
      <c r="AI4" s="107" t="s">
        <v>5</v>
      </c>
      <c r="AJ4" s="106" t="s">
        <v>249</v>
      </c>
      <c r="AK4" s="109" t="s">
        <v>3</v>
      </c>
      <c r="AL4" s="107"/>
      <c r="AM4" s="108" t="s">
        <v>250</v>
      </c>
      <c r="AN4" s="108" t="s">
        <v>4</v>
      </c>
      <c r="AO4" s="107" t="s">
        <v>5</v>
      </c>
      <c r="AP4" s="106" t="s">
        <v>249</v>
      </c>
    </row>
    <row r="5" spans="1:43" ht="15.75" thickBot="1" x14ac:dyDescent="0.3">
      <c r="W5"/>
      <c r="X5" s="101">
        <f>SUM(X7:X100)</f>
        <v>28530000</v>
      </c>
      <c r="Y5" s="105"/>
      <c r="Z5" s="104"/>
      <c r="AA5" s="101">
        <f>SUM(AA7:AA100)</f>
        <v>16162750.30000001</v>
      </c>
      <c r="AB5" s="101">
        <f>SUM(AB7:AB100)</f>
        <v>44692750.300000012</v>
      </c>
      <c r="AC5" s="101">
        <f>SUM(AC7:AC100)</f>
        <v>44692750.29999999</v>
      </c>
      <c r="AD5"/>
      <c r="AE5" s="101">
        <f>SUM(AE7:AE99)</f>
        <v>19295000</v>
      </c>
      <c r="AF5" s="105"/>
      <c r="AG5" s="104"/>
      <c r="AH5" s="101">
        <f>SUM(AH7:AH99)</f>
        <v>11558650.200000007</v>
      </c>
      <c r="AI5" s="101">
        <f>SUM(AI7:AI99)</f>
        <v>30853650.200000003</v>
      </c>
      <c r="AJ5" s="101">
        <f>SUM(AJ7:AJ99)</f>
        <v>30853650.200000007</v>
      </c>
      <c r="AK5" s="101">
        <f>SUM(AK7:AK59)</f>
        <v>9235000</v>
      </c>
      <c r="AL5" s="105"/>
      <c r="AM5" s="104"/>
      <c r="AN5" s="101">
        <f>SUM(AN7:AN59)</f>
        <v>4604100.0999999987</v>
      </c>
      <c r="AO5" s="101">
        <f>SUM(AO7:AO59)</f>
        <v>13839100.100000005</v>
      </c>
      <c r="AP5" s="103">
        <f>SUM(AP7:AP59)</f>
        <v>13839100.099999998</v>
      </c>
    </row>
    <row r="6" spans="1:43" ht="15.75" x14ac:dyDescent="0.25">
      <c r="A6" s="13" t="s">
        <v>2</v>
      </c>
      <c r="B6" s="13" t="s">
        <v>36</v>
      </c>
      <c r="C6" s="14"/>
      <c r="D6" s="14"/>
      <c r="E6" s="14"/>
      <c r="F6" s="14"/>
      <c r="N6" s="194" t="s">
        <v>13</v>
      </c>
      <c r="O6" s="194"/>
      <c r="P6" s="194"/>
      <c r="Q6" s="194"/>
      <c r="R6" s="194"/>
      <c r="S6" s="194"/>
      <c r="T6" s="194"/>
      <c r="W6"/>
      <c r="X6" s="100"/>
      <c r="Y6" s="98"/>
      <c r="Z6" s="99"/>
      <c r="AA6" s="98"/>
      <c r="AB6" s="98">
        <v>0</v>
      </c>
      <c r="AC6" s="97"/>
      <c r="AD6"/>
      <c r="AE6" s="100"/>
      <c r="AF6" s="98"/>
      <c r="AG6" s="99"/>
      <c r="AH6" s="98"/>
      <c r="AI6" s="98"/>
      <c r="AJ6" s="98">
        <v>0</v>
      </c>
      <c r="AK6" s="100"/>
      <c r="AL6" s="98"/>
      <c r="AM6" s="99"/>
      <c r="AN6" s="98"/>
      <c r="AO6" s="98"/>
      <c r="AP6" s="98">
        <v>0</v>
      </c>
    </row>
    <row r="7" spans="1:43" s="15" customFormat="1" x14ac:dyDescent="0.25">
      <c r="F7" s="16" t="s">
        <v>5</v>
      </c>
      <c r="G7" s="16"/>
      <c r="H7" s="16" t="s">
        <v>11</v>
      </c>
      <c r="I7" s="16"/>
      <c r="J7" s="16" t="s">
        <v>12</v>
      </c>
      <c r="L7" s="16" t="s">
        <v>31</v>
      </c>
      <c r="M7" s="16"/>
      <c r="N7" s="53" t="s">
        <v>125</v>
      </c>
      <c r="W7" s="84" t="s">
        <v>333</v>
      </c>
      <c r="X7" s="95">
        <f t="shared" ref="X7:X70" si="0">SUMIF($AD$4:$AP$4,$X$4,AD7:AP7)</f>
        <v>0</v>
      </c>
      <c r="Y7" s="94"/>
      <c r="Z7" s="94"/>
      <c r="AA7" s="93">
        <f t="shared" ref="AA7:AA70" si="1">SUMIF($AD$4:$AP$4,$AA$4,AD7:AP7)</f>
        <v>520768.76</v>
      </c>
      <c r="AB7" s="85">
        <f t="shared" ref="AB7:AB70" si="2">+X7+AA7</f>
        <v>520768.76</v>
      </c>
      <c r="AC7" s="82"/>
      <c r="AD7" s="128"/>
      <c r="AE7" s="89"/>
      <c r="AF7" s="92"/>
      <c r="AG7" s="86"/>
      <c r="AH7" s="85">
        <v>353284.38</v>
      </c>
      <c r="AI7" s="85">
        <f t="shared" ref="AI7:AI70" si="3">+AE7+AH7</f>
        <v>353284.38</v>
      </c>
      <c r="AJ7" s="80"/>
      <c r="AK7" s="89"/>
      <c r="AL7" s="92"/>
      <c r="AM7" s="86"/>
      <c r="AN7" s="85">
        <v>167484.38</v>
      </c>
      <c r="AO7" s="85">
        <f t="shared" ref="AO7:AO52" si="4">+AK7+AN7</f>
        <v>167484.38</v>
      </c>
      <c r="AP7" s="80"/>
    </row>
    <row r="8" spans="1:43"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84" t="s">
        <v>332</v>
      </c>
      <c r="X8" s="95">
        <f t="shared" si="0"/>
        <v>580000</v>
      </c>
      <c r="Y8" s="94"/>
      <c r="Z8" s="94"/>
      <c r="AA8" s="93">
        <f t="shared" si="1"/>
        <v>520768.76</v>
      </c>
      <c r="AB8" s="85">
        <f t="shared" si="2"/>
        <v>1100768.76</v>
      </c>
      <c r="AC8" s="82">
        <f>+AB8+AB7</f>
        <v>1621537.52</v>
      </c>
      <c r="AD8" s="128"/>
      <c r="AE8" s="89">
        <v>355000</v>
      </c>
      <c r="AF8" s="92"/>
      <c r="AG8" s="86"/>
      <c r="AH8" s="85">
        <v>353284.38</v>
      </c>
      <c r="AI8" s="85">
        <f t="shared" si="3"/>
        <v>708284.38</v>
      </c>
      <c r="AJ8" s="80">
        <f>+AI8+AI7</f>
        <v>1061568.76</v>
      </c>
      <c r="AK8" s="89">
        <v>225000</v>
      </c>
      <c r="AL8" s="92"/>
      <c r="AM8" s="86">
        <v>0.05</v>
      </c>
      <c r="AN8" s="85">
        <v>167484.38</v>
      </c>
      <c r="AO8" s="85">
        <f t="shared" si="4"/>
        <v>392484.38</v>
      </c>
      <c r="AP8" s="80">
        <f>+AO8+AO7</f>
        <v>559968.76</v>
      </c>
      <c r="AQ8" s="10"/>
    </row>
    <row r="9" spans="1:43" x14ac:dyDescent="0.25">
      <c r="B9" s="19"/>
      <c r="C9" s="19"/>
      <c r="D9" s="19"/>
      <c r="E9" s="19"/>
      <c r="P9" s="20"/>
      <c r="Q9" s="20"/>
      <c r="R9" s="20"/>
      <c r="S9" s="20"/>
      <c r="T9" s="20"/>
      <c r="W9" s="84" t="s">
        <v>331</v>
      </c>
      <c r="X9" s="95">
        <f t="shared" si="0"/>
        <v>0</v>
      </c>
      <c r="Y9" s="94"/>
      <c r="Z9" s="94"/>
      <c r="AA9" s="93">
        <f t="shared" si="1"/>
        <v>506268.76</v>
      </c>
      <c r="AB9" s="85">
        <f t="shared" si="2"/>
        <v>506268.76</v>
      </c>
      <c r="AC9" s="82"/>
      <c r="AD9" s="128"/>
      <c r="AE9" s="89"/>
      <c r="AF9" s="92"/>
      <c r="AG9" s="86"/>
      <c r="AH9" s="85">
        <v>344409.38</v>
      </c>
      <c r="AI9" s="85">
        <f t="shared" si="3"/>
        <v>344409.38</v>
      </c>
      <c r="AJ9" s="80"/>
      <c r="AK9" s="89"/>
      <c r="AL9" s="92"/>
      <c r="AM9" s="86"/>
      <c r="AN9" s="85">
        <v>161859.38</v>
      </c>
      <c r="AO9" s="85">
        <f t="shared" si="4"/>
        <v>161859.38</v>
      </c>
      <c r="AP9" s="80"/>
    </row>
    <row r="10" spans="1:43" x14ac:dyDescent="0.25">
      <c r="B10" s="72">
        <v>2012</v>
      </c>
      <c r="C10" s="72"/>
      <c r="D10" s="24">
        <v>41136</v>
      </c>
      <c r="E10" s="72"/>
      <c r="F10" s="3">
        <v>10019905.6</v>
      </c>
      <c r="G10" s="3"/>
      <c r="H10" s="3">
        <f t="shared" ref="H10" si="5">+F10-J10</f>
        <v>10019905.6</v>
      </c>
      <c r="I10" s="3"/>
      <c r="J10" s="3">
        <v>0</v>
      </c>
      <c r="K10" s="33"/>
      <c r="L10" s="41">
        <v>52018</v>
      </c>
      <c r="M10" s="41"/>
      <c r="N10" s="3">
        <v>10620000</v>
      </c>
      <c r="O10" s="33"/>
      <c r="P10" s="3">
        <f>SUMIFS($5:$5,$3:$3,B10,$4:$4,$P$8)</f>
        <v>9235000</v>
      </c>
      <c r="Q10" s="3"/>
      <c r="R10" s="3">
        <f>SUMIFS($5:$5,$3:$3,B10,$4:$4,$R$8)</f>
        <v>4604100.0999999987</v>
      </c>
      <c r="S10" s="3"/>
      <c r="T10" s="3">
        <f>SUM(P10:R10)</f>
        <v>13839100.099999998</v>
      </c>
      <c r="W10" s="84" t="s">
        <v>330</v>
      </c>
      <c r="X10" s="95">
        <f t="shared" si="0"/>
        <v>610000</v>
      </c>
      <c r="Y10" s="94"/>
      <c r="Z10" s="94"/>
      <c r="AA10" s="93">
        <f t="shared" si="1"/>
        <v>506268.76</v>
      </c>
      <c r="AB10" s="85">
        <f t="shared" si="2"/>
        <v>1116268.76</v>
      </c>
      <c r="AC10" s="82">
        <f>+AB10+AB9</f>
        <v>1622537.52</v>
      </c>
      <c r="AD10" s="128"/>
      <c r="AE10" s="89">
        <v>375000</v>
      </c>
      <c r="AF10" s="92"/>
      <c r="AG10" s="86"/>
      <c r="AH10" s="85">
        <v>344409.38</v>
      </c>
      <c r="AI10" s="85">
        <f t="shared" si="3"/>
        <v>719409.38</v>
      </c>
      <c r="AJ10" s="80">
        <f>+AI10+AI9</f>
        <v>1063818.76</v>
      </c>
      <c r="AK10" s="89">
        <v>235000</v>
      </c>
      <c r="AL10" s="92"/>
      <c r="AM10" s="86">
        <v>0.03</v>
      </c>
      <c r="AN10" s="85">
        <v>161859.38</v>
      </c>
      <c r="AO10" s="85">
        <f t="shared" si="4"/>
        <v>396859.38</v>
      </c>
      <c r="AP10" s="80">
        <f>+AO10+AO9</f>
        <v>558718.76</v>
      </c>
    </row>
    <row r="11" spans="1:43" x14ac:dyDescent="0.25">
      <c r="A11" s="62">
        <v>509219</v>
      </c>
      <c r="B11" s="156">
        <v>2019</v>
      </c>
      <c r="C11" s="156"/>
      <c r="D11" s="24">
        <v>43539</v>
      </c>
      <c r="E11" s="156"/>
      <c r="F11" s="3">
        <v>18990000</v>
      </c>
      <c r="G11" s="3"/>
      <c r="H11" s="3">
        <f t="shared" ref="H11" si="6">+F11-J11</f>
        <v>4006029.3599999994</v>
      </c>
      <c r="I11" s="3"/>
      <c r="J11" s="3">
        <f>IFERROR(VLOOKUP(A11,DC!A:C,3,FALSE),0)</f>
        <v>14983970.640000001</v>
      </c>
      <c r="K11" s="33"/>
      <c r="L11" s="41">
        <v>54210</v>
      </c>
      <c r="M11" s="41"/>
      <c r="N11" s="3">
        <v>19620000</v>
      </c>
      <c r="O11" s="33"/>
      <c r="P11" s="3">
        <f>SUMIFS($5:$5,$3:$3,B11,$4:$4,$P$8)</f>
        <v>19295000</v>
      </c>
      <c r="Q11" s="3"/>
      <c r="R11" s="3">
        <f>SUMIFS($5:$5,$3:$3,B11,$4:$4,$R$8)</f>
        <v>11558650.200000007</v>
      </c>
      <c r="S11" s="3"/>
      <c r="T11" s="3">
        <f>SUM(P11:R11)</f>
        <v>30853650.200000007</v>
      </c>
      <c r="W11" s="84" t="s">
        <v>329</v>
      </c>
      <c r="X11" s="95">
        <f t="shared" si="0"/>
        <v>0</v>
      </c>
      <c r="Y11" s="94"/>
      <c r="Z11" s="94"/>
      <c r="AA11" s="93">
        <f t="shared" si="1"/>
        <v>493368.76</v>
      </c>
      <c r="AB11" s="85">
        <f t="shared" si="2"/>
        <v>493368.76</v>
      </c>
      <c r="AC11" s="82"/>
      <c r="AD11" s="128"/>
      <c r="AE11" s="89"/>
      <c r="AF11" s="92"/>
      <c r="AG11" s="86"/>
      <c r="AH11" s="85">
        <v>335034.38</v>
      </c>
      <c r="AI11" s="85">
        <f t="shared" si="3"/>
        <v>335034.38</v>
      </c>
      <c r="AJ11" s="80"/>
      <c r="AK11" s="89"/>
      <c r="AL11" s="92"/>
      <c r="AM11" s="86"/>
      <c r="AN11" s="85">
        <v>158334.38</v>
      </c>
      <c r="AO11" s="85">
        <f t="shared" si="4"/>
        <v>158334.38</v>
      </c>
      <c r="AP11" s="80"/>
    </row>
    <row r="12" spans="1:43" x14ac:dyDescent="0.25">
      <c r="B12" s="19"/>
      <c r="C12" s="19"/>
      <c r="D12" s="24"/>
      <c r="E12" s="19"/>
      <c r="F12" s="11"/>
      <c r="G12" s="1"/>
      <c r="H12" s="11"/>
      <c r="I12" s="1"/>
      <c r="J12" s="11"/>
      <c r="L12" s="72"/>
      <c r="M12" s="72"/>
      <c r="N12" s="11"/>
      <c r="P12" s="11"/>
      <c r="Q12" s="1"/>
      <c r="R12" s="11"/>
      <c r="S12" s="1"/>
      <c r="T12" s="11"/>
      <c r="W12" s="91" t="s">
        <v>328</v>
      </c>
      <c r="X12" s="95">
        <f t="shared" si="0"/>
        <v>640000</v>
      </c>
      <c r="Y12" s="94"/>
      <c r="Z12" s="94"/>
      <c r="AA12" s="93">
        <f t="shared" si="1"/>
        <v>493368.76</v>
      </c>
      <c r="AB12" s="85">
        <f t="shared" si="2"/>
        <v>1133368.76</v>
      </c>
      <c r="AC12" s="82">
        <f>+AB12+AB11</f>
        <v>1626737.52</v>
      </c>
      <c r="AD12" s="127"/>
      <c r="AE12" s="89">
        <v>395000</v>
      </c>
      <c r="AF12" s="92"/>
      <c r="AG12" s="86"/>
      <c r="AH12" s="85">
        <v>335034.38</v>
      </c>
      <c r="AI12" s="85">
        <f t="shared" si="3"/>
        <v>730034.38</v>
      </c>
      <c r="AJ12" s="80">
        <f>+AI12+AI11</f>
        <v>1065068.76</v>
      </c>
      <c r="AK12" s="89">
        <v>245000</v>
      </c>
      <c r="AL12" s="92"/>
      <c r="AM12" s="86">
        <v>0.03</v>
      </c>
      <c r="AN12" s="85">
        <v>158334.38</v>
      </c>
      <c r="AO12" s="85">
        <f t="shared" si="4"/>
        <v>403334.38</v>
      </c>
      <c r="AP12" s="80">
        <f>+AO12+AO11</f>
        <v>561668.76</v>
      </c>
    </row>
    <row r="13" spans="1:43" ht="15.75" thickBot="1" x14ac:dyDescent="0.3">
      <c r="B13" s="19" t="s">
        <v>5</v>
      </c>
      <c r="C13" s="19"/>
      <c r="D13" s="24"/>
      <c r="E13" s="19"/>
      <c r="F13" s="36">
        <f>SUM(F10:F11)</f>
        <v>29009905.600000001</v>
      </c>
      <c r="G13" s="1"/>
      <c r="H13" s="36">
        <f>SUM(H10:H11)</f>
        <v>14025934.959999999</v>
      </c>
      <c r="I13" s="1"/>
      <c r="J13" s="36">
        <f>SUM(J10:J11)</f>
        <v>14983970.640000001</v>
      </c>
      <c r="N13" s="36">
        <f>SUM(N10:N11)</f>
        <v>30240000</v>
      </c>
      <c r="P13" s="36">
        <f>SUM(P10:P11)</f>
        <v>28530000</v>
      </c>
      <c r="Q13" s="1"/>
      <c r="R13" s="36">
        <f>SUM(R10:R11)</f>
        <v>16162750.300000004</v>
      </c>
      <c r="S13" s="1"/>
      <c r="T13" s="36">
        <f>SUM(T10:T11)</f>
        <v>44692750.300000004</v>
      </c>
      <c r="W13" s="84" t="s">
        <v>327</v>
      </c>
      <c r="X13" s="95">
        <f t="shared" si="0"/>
        <v>0</v>
      </c>
      <c r="Y13" s="94"/>
      <c r="Z13" s="94"/>
      <c r="AA13" s="93">
        <f t="shared" si="1"/>
        <v>479818.76</v>
      </c>
      <c r="AB13" s="85">
        <f t="shared" si="2"/>
        <v>479818.76</v>
      </c>
      <c r="AC13" s="82"/>
      <c r="AD13" s="128"/>
      <c r="AE13" s="89"/>
      <c r="AF13" s="92"/>
      <c r="AG13" s="86"/>
      <c r="AH13" s="85">
        <v>325159.38</v>
      </c>
      <c r="AI13" s="85">
        <f t="shared" si="3"/>
        <v>325159.38</v>
      </c>
      <c r="AJ13" s="80"/>
      <c r="AK13" s="89"/>
      <c r="AL13" s="92"/>
      <c r="AM13" s="86"/>
      <c r="AN13" s="85">
        <v>154659.38</v>
      </c>
      <c r="AO13" s="85">
        <f t="shared" si="4"/>
        <v>154659.38</v>
      </c>
      <c r="AP13" s="80"/>
    </row>
    <row r="14" spans="1:43" ht="15.75" thickTop="1" x14ac:dyDescent="0.25">
      <c r="D14" s="26"/>
      <c r="Q14" s="1"/>
      <c r="S14" s="1"/>
      <c r="W14" s="91" t="s">
        <v>326</v>
      </c>
      <c r="X14" s="95">
        <f t="shared" si="0"/>
        <v>675000</v>
      </c>
      <c r="Y14" s="94"/>
      <c r="Z14" s="94"/>
      <c r="AA14" s="93">
        <f t="shared" si="1"/>
        <v>479818.76</v>
      </c>
      <c r="AB14" s="85">
        <f t="shared" si="2"/>
        <v>1154818.76</v>
      </c>
      <c r="AC14" s="82">
        <f>+AB14+AB13</f>
        <v>1634637.52</v>
      </c>
      <c r="AD14" s="127"/>
      <c r="AE14" s="88">
        <v>415000</v>
      </c>
      <c r="AF14" s="87"/>
      <c r="AG14" s="86"/>
      <c r="AH14" s="85">
        <v>325159.38</v>
      </c>
      <c r="AI14" s="85">
        <f t="shared" si="3"/>
        <v>740159.38</v>
      </c>
      <c r="AJ14" s="80">
        <f>+AI14+AI13</f>
        <v>1065318.76</v>
      </c>
      <c r="AK14" s="88">
        <v>260000</v>
      </c>
      <c r="AL14" s="87" t="s">
        <v>198</v>
      </c>
      <c r="AM14" s="86">
        <v>5.1249999999999997E-2</v>
      </c>
      <c r="AN14" s="85">
        <v>154659.38</v>
      </c>
      <c r="AO14" s="85">
        <f t="shared" si="4"/>
        <v>414659.38</v>
      </c>
      <c r="AP14" s="80">
        <f>+AO14+AO13</f>
        <v>569318.76</v>
      </c>
    </row>
    <row r="15" spans="1:43" x14ac:dyDescent="0.25">
      <c r="D15" s="26" t="s">
        <v>109</v>
      </c>
      <c r="Q15" s="1"/>
      <c r="S15" s="1"/>
      <c r="W15" s="84" t="s">
        <v>325</v>
      </c>
      <c r="X15" s="95">
        <f t="shared" si="0"/>
        <v>0</v>
      </c>
      <c r="Y15" s="94"/>
      <c r="Z15" s="94"/>
      <c r="AA15" s="93">
        <f t="shared" si="1"/>
        <v>462781.26</v>
      </c>
      <c r="AB15" s="85">
        <f t="shared" si="2"/>
        <v>462781.26</v>
      </c>
      <c r="AC15" s="82"/>
      <c r="AD15" s="128"/>
      <c r="AE15" s="88"/>
      <c r="AF15" s="87"/>
      <c r="AG15" s="86"/>
      <c r="AH15" s="85">
        <v>314784.38</v>
      </c>
      <c r="AI15" s="85">
        <f t="shared" si="3"/>
        <v>314784.38</v>
      </c>
      <c r="AJ15" s="80"/>
      <c r="AK15" s="88"/>
      <c r="AL15" s="87"/>
      <c r="AM15" s="86"/>
      <c r="AN15" s="85">
        <v>147996.88</v>
      </c>
      <c r="AO15" s="85">
        <f t="shared" si="4"/>
        <v>147996.88</v>
      </c>
      <c r="AP15" s="80"/>
    </row>
    <row r="16" spans="1:43" x14ac:dyDescent="0.25">
      <c r="D16" s="26" t="s">
        <v>34</v>
      </c>
      <c r="F16" s="10" t="s">
        <v>46</v>
      </c>
      <c r="Q16" s="1"/>
      <c r="S16" s="1"/>
      <c r="W16" s="84" t="s">
        <v>324</v>
      </c>
      <c r="X16" s="95">
        <f t="shared" si="0"/>
        <v>705000</v>
      </c>
      <c r="Y16" s="94"/>
      <c r="Z16" s="94"/>
      <c r="AA16" s="93">
        <f t="shared" si="1"/>
        <v>462781.26</v>
      </c>
      <c r="AB16" s="85">
        <f t="shared" si="2"/>
        <v>1167781.26</v>
      </c>
      <c r="AC16" s="82">
        <f>+AB16+AB15</f>
        <v>1630562.52</v>
      </c>
      <c r="AD16" s="128"/>
      <c r="AE16" s="88">
        <v>435000</v>
      </c>
      <c r="AF16" s="87"/>
      <c r="AG16" s="86"/>
      <c r="AH16" s="85">
        <v>314784.38</v>
      </c>
      <c r="AI16" s="85">
        <f t="shared" si="3"/>
        <v>749784.38</v>
      </c>
      <c r="AJ16" s="80">
        <f>+AI16+AI15</f>
        <v>1064568.76</v>
      </c>
      <c r="AK16" s="88">
        <v>270000</v>
      </c>
      <c r="AL16" s="87" t="s">
        <v>198</v>
      </c>
      <c r="AM16" s="86">
        <v>5.1249999999999997E-2</v>
      </c>
      <c r="AN16" s="85">
        <v>147996.88</v>
      </c>
      <c r="AO16" s="85">
        <f t="shared" si="4"/>
        <v>417996.88</v>
      </c>
      <c r="AP16" s="80">
        <f>+AO16+AO15</f>
        <v>565993.76</v>
      </c>
    </row>
    <row r="17" spans="1:42" x14ac:dyDescent="0.25">
      <c r="D17" s="26" t="s">
        <v>35</v>
      </c>
      <c r="F17" s="10" t="s">
        <v>54</v>
      </c>
      <c r="Q17" s="1"/>
      <c r="S17" s="1"/>
      <c r="W17" s="84" t="s">
        <v>323</v>
      </c>
      <c r="X17" s="95">
        <f t="shared" si="0"/>
        <v>0</v>
      </c>
      <c r="Y17" s="94"/>
      <c r="Z17" s="94"/>
      <c r="AA17" s="93">
        <f t="shared" si="1"/>
        <v>444987.51</v>
      </c>
      <c r="AB17" s="85">
        <f t="shared" si="2"/>
        <v>444987.51</v>
      </c>
      <c r="AC17" s="82"/>
      <c r="AD17" s="128"/>
      <c r="AE17" s="88"/>
      <c r="AF17" s="87"/>
      <c r="AG17" s="86"/>
      <c r="AH17" s="85">
        <v>303909.38</v>
      </c>
      <c r="AI17" s="85">
        <f t="shared" si="3"/>
        <v>303909.38</v>
      </c>
      <c r="AJ17" s="80"/>
      <c r="AK17" s="88"/>
      <c r="AL17" s="87"/>
      <c r="AM17" s="86"/>
      <c r="AN17" s="85">
        <v>141078.13</v>
      </c>
      <c r="AO17" s="85">
        <f t="shared" si="4"/>
        <v>141078.13</v>
      </c>
      <c r="AP17" s="80"/>
    </row>
    <row r="18" spans="1:42" x14ac:dyDescent="0.25">
      <c r="W18" s="91" t="s">
        <v>322</v>
      </c>
      <c r="X18" s="95">
        <f t="shared" si="0"/>
        <v>740000</v>
      </c>
      <c r="Y18" s="94"/>
      <c r="Z18" s="94"/>
      <c r="AA18" s="93">
        <f t="shared" si="1"/>
        <v>444987.51</v>
      </c>
      <c r="AB18" s="85">
        <f t="shared" si="2"/>
        <v>1184987.51</v>
      </c>
      <c r="AC18" s="82">
        <f>+AB18+AB17</f>
        <v>1629975.02</v>
      </c>
      <c r="AD18" s="127"/>
      <c r="AE18" s="88">
        <v>455000</v>
      </c>
      <c r="AF18" s="87"/>
      <c r="AG18" s="86"/>
      <c r="AH18" s="85">
        <v>303909.38</v>
      </c>
      <c r="AI18" s="85">
        <f t="shared" si="3"/>
        <v>758909.38</v>
      </c>
      <c r="AJ18" s="80">
        <f>+AI18+AI17</f>
        <v>1062818.76</v>
      </c>
      <c r="AK18" s="88">
        <v>285000</v>
      </c>
      <c r="AL18" s="87" t="s">
        <v>198</v>
      </c>
      <c r="AM18" s="86">
        <v>5.1249999999999997E-2</v>
      </c>
      <c r="AN18" s="85">
        <v>141078.13</v>
      </c>
      <c r="AO18" s="85">
        <f t="shared" si="4"/>
        <v>426078.13</v>
      </c>
      <c r="AP18" s="80">
        <f>+AO18+AO17</f>
        <v>567156.26</v>
      </c>
    </row>
    <row r="19" spans="1:42" x14ac:dyDescent="0.25">
      <c r="D19" s="26" t="s">
        <v>65</v>
      </c>
      <c r="W19" s="84" t="s">
        <v>321</v>
      </c>
      <c r="X19" s="95">
        <f t="shared" si="0"/>
        <v>0</v>
      </c>
      <c r="Y19" s="94"/>
      <c r="Z19" s="94"/>
      <c r="AA19" s="93">
        <f t="shared" si="1"/>
        <v>426309.38</v>
      </c>
      <c r="AB19" s="85">
        <f t="shared" si="2"/>
        <v>426309.38</v>
      </c>
      <c r="AC19" s="82"/>
      <c r="AD19" s="128"/>
      <c r="AE19" s="88"/>
      <c r="AF19" s="87"/>
      <c r="AG19" s="86"/>
      <c r="AH19" s="85">
        <v>292534.38</v>
      </c>
      <c r="AI19" s="85">
        <f t="shared" si="3"/>
        <v>292534.38</v>
      </c>
      <c r="AJ19" s="80"/>
      <c r="AK19" s="88"/>
      <c r="AL19" s="87"/>
      <c r="AM19" s="86"/>
      <c r="AN19" s="85">
        <v>133775</v>
      </c>
      <c r="AO19" s="85">
        <f t="shared" si="4"/>
        <v>133775</v>
      </c>
      <c r="AP19" s="80"/>
    </row>
    <row r="20" spans="1:42" x14ac:dyDescent="0.25">
      <c r="W20" s="84" t="s">
        <v>320</v>
      </c>
      <c r="X20" s="95">
        <f t="shared" si="0"/>
        <v>780000</v>
      </c>
      <c r="Y20" s="94"/>
      <c r="Z20" s="94"/>
      <c r="AA20" s="93">
        <f t="shared" si="1"/>
        <v>426309.38</v>
      </c>
      <c r="AB20" s="85">
        <f t="shared" si="2"/>
        <v>1206309.3799999999</v>
      </c>
      <c r="AC20" s="82">
        <f>+AB20+AB19</f>
        <v>1632618.7599999998</v>
      </c>
      <c r="AD20" s="128"/>
      <c r="AE20" s="88">
        <v>480000</v>
      </c>
      <c r="AF20" s="87"/>
      <c r="AG20" s="86"/>
      <c r="AH20" s="85">
        <v>292534.38</v>
      </c>
      <c r="AI20" s="85">
        <f t="shared" si="3"/>
        <v>772534.38</v>
      </c>
      <c r="AJ20" s="80">
        <f>+AI20+AI19</f>
        <v>1065068.76</v>
      </c>
      <c r="AK20" s="88">
        <v>300000</v>
      </c>
      <c r="AL20" s="87" t="s">
        <v>198</v>
      </c>
      <c r="AM20" s="86">
        <v>5.1249999999999997E-2</v>
      </c>
      <c r="AN20" s="85">
        <v>133775</v>
      </c>
      <c r="AO20" s="85">
        <f t="shared" si="4"/>
        <v>433775</v>
      </c>
      <c r="AP20" s="80">
        <f>+AO20+AO19</f>
        <v>567550</v>
      </c>
    </row>
    <row r="21" spans="1:42" x14ac:dyDescent="0.25">
      <c r="W21" s="84" t="s">
        <v>319</v>
      </c>
      <c r="X21" s="95">
        <f t="shared" si="0"/>
        <v>0</v>
      </c>
      <c r="Y21" s="94"/>
      <c r="Z21" s="94"/>
      <c r="AA21" s="93">
        <f t="shared" si="1"/>
        <v>411421.88</v>
      </c>
      <c r="AB21" s="85">
        <f t="shared" si="2"/>
        <v>411421.88</v>
      </c>
      <c r="AC21" s="82"/>
      <c r="AD21" s="128"/>
      <c r="AE21" s="88"/>
      <c r="AF21" s="87"/>
      <c r="AG21" s="86"/>
      <c r="AH21" s="85">
        <v>285334.38</v>
      </c>
      <c r="AI21" s="85">
        <f t="shared" si="3"/>
        <v>285334.38</v>
      </c>
      <c r="AJ21" s="80"/>
      <c r="AK21" s="88"/>
      <c r="AL21" s="87"/>
      <c r="AM21" s="86"/>
      <c r="AN21" s="85">
        <v>126087.5</v>
      </c>
      <c r="AO21" s="85">
        <f t="shared" si="4"/>
        <v>126087.5</v>
      </c>
      <c r="AP21" s="80"/>
    </row>
    <row r="22" spans="1:42" ht="15.75" x14ac:dyDescent="0.25">
      <c r="A22" s="13" t="s">
        <v>15</v>
      </c>
      <c r="B22" s="13" t="s">
        <v>37</v>
      </c>
      <c r="C22" s="14"/>
      <c r="D22" s="14"/>
      <c r="E22" s="14"/>
      <c r="F22" s="14"/>
      <c r="W22" s="84" t="s">
        <v>318</v>
      </c>
      <c r="X22" s="95">
        <f t="shared" si="0"/>
        <v>810000</v>
      </c>
      <c r="Y22" s="94"/>
      <c r="Z22" s="94"/>
      <c r="AA22" s="93">
        <f t="shared" si="1"/>
        <v>411421.88</v>
      </c>
      <c r="AB22" s="85">
        <f t="shared" si="2"/>
        <v>1221421.8799999999</v>
      </c>
      <c r="AC22" s="82">
        <f>+AB22+AB21</f>
        <v>1632843.7599999998</v>
      </c>
      <c r="AD22" s="128"/>
      <c r="AE22" s="88">
        <v>495000</v>
      </c>
      <c r="AF22" s="87"/>
      <c r="AG22" s="86"/>
      <c r="AH22" s="85">
        <v>285334.38</v>
      </c>
      <c r="AI22" s="85">
        <f t="shared" si="3"/>
        <v>780334.38</v>
      </c>
      <c r="AJ22" s="80">
        <f>+AI22+AI21</f>
        <v>1065668.76</v>
      </c>
      <c r="AK22" s="88">
        <v>315000</v>
      </c>
      <c r="AL22" s="87" t="s">
        <v>198</v>
      </c>
      <c r="AM22" s="86">
        <v>0.03</v>
      </c>
      <c r="AN22" s="85">
        <v>126087.5</v>
      </c>
      <c r="AO22" s="85">
        <f t="shared" si="4"/>
        <v>441087.5</v>
      </c>
      <c r="AP22" s="80">
        <f>+AO22+AO21</f>
        <v>567175</v>
      </c>
    </row>
    <row r="23" spans="1:42" x14ac:dyDescent="0.25">
      <c r="W23" s="84" t="s">
        <v>317</v>
      </c>
      <c r="X23" s="95">
        <f t="shared" si="0"/>
        <v>0</v>
      </c>
      <c r="Y23" s="94"/>
      <c r="Z23" s="94"/>
      <c r="AA23" s="93">
        <f t="shared" si="1"/>
        <v>394321.88</v>
      </c>
      <c r="AB23" s="85">
        <f t="shared" si="2"/>
        <v>394321.88</v>
      </c>
      <c r="AC23" s="82"/>
      <c r="AD23" s="128"/>
      <c r="AE23" s="88"/>
      <c r="AF23" s="87"/>
      <c r="AG23" s="86"/>
      <c r="AH23" s="85">
        <v>272959.38</v>
      </c>
      <c r="AI23" s="85">
        <f t="shared" si="3"/>
        <v>272959.38</v>
      </c>
      <c r="AJ23" s="80"/>
      <c r="AK23" s="88"/>
      <c r="AL23" s="87"/>
      <c r="AM23" s="86"/>
      <c r="AN23" s="85">
        <v>121362.5</v>
      </c>
      <c r="AO23" s="85">
        <f t="shared" si="4"/>
        <v>121362.5</v>
      </c>
      <c r="AP23" s="80"/>
    </row>
    <row r="24" spans="1:42" x14ac:dyDescent="0.25">
      <c r="B24" s="17" t="s">
        <v>6</v>
      </c>
      <c r="D24" s="28" t="s">
        <v>29</v>
      </c>
      <c r="W24" s="91" t="s">
        <v>316</v>
      </c>
      <c r="X24" s="95">
        <f t="shared" si="0"/>
        <v>850000</v>
      </c>
      <c r="Y24" s="94"/>
      <c r="Z24" s="94"/>
      <c r="AA24" s="93">
        <f t="shared" si="1"/>
        <v>394321.88</v>
      </c>
      <c r="AB24" s="85">
        <f t="shared" si="2"/>
        <v>1244321.8799999999</v>
      </c>
      <c r="AC24" s="82">
        <f t="shared" ref="AC24" si="7">+AB24+AB23</f>
        <v>1638643.7599999998</v>
      </c>
      <c r="AD24" s="127"/>
      <c r="AE24" s="88">
        <v>520000</v>
      </c>
      <c r="AF24" s="87"/>
      <c r="AG24" s="86"/>
      <c r="AH24" s="85">
        <v>272959.38</v>
      </c>
      <c r="AI24" s="85">
        <f t="shared" si="3"/>
        <v>792959.38</v>
      </c>
      <c r="AJ24" s="80">
        <f>+AI24+AI23</f>
        <v>1065918.76</v>
      </c>
      <c r="AK24" s="88">
        <v>330000</v>
      </c>
      <c r="AL24" s="87" t="s">
        <v>198</v>
      </c>
      <c r="AM24" s="86">
        <v>0.03</v>
      </c>
      <c r="AN24" s="85">
        <v>121362.5</v>
      </c>
      <c r="AO24" s="85">
        <f t="shared" si="4"/>
        <v>451362.5</v>
      </c>
      <c r="AP24" s="80">
        <f>+AO24+AO23</f>
        <v>572725</v>
      </c>
    </row>
    <row r="25" spans="1:42" x14ac:dyDescent="0.25">
      <c r="B25" s="19"/>
      <c r="W25" s="84" t="s">
        <v>315</v>
      </c>
      <c r="X25" s="95">
        <f t="shared" si="0"/>
        <v>0</v>
      </c>
      <c r="Y25" s="94"/>
      <c r="Z25" s="94"/>
      <c r="AA25" s="93">
        <f t="shared" si="1"/>
        <v>376371.88</v>
      </c>
      <c r="AB25" s="85">
        <f t="shared" si="2"/>
        <v>376371.88</v>
      </c>
      <c r="AC25" s="82"/>
      <c r="AD25" s="128"/>
      <c r="AE25" s="88"/>
      <c r="AF25" s="87"/>
      <c r="AG25" s="86"/>
      <c r="AH25" s="85">
        <v>259959.38</v>
      </c>
      <c r="AI25" s="85">
        <f t="shared" si="3"/>
        <v>259959.38</v>
      </c>
      <c r="AJ25" s="80"/>
      <c r="AK25" s="88"/>
      <c r="AL25" s="87"/>
      <c r="AM25" s="86"/>
      <c r="AN25" s="85">
        <v>116412.5</v>
      </c>
      <c r="AO25" s="85">
        <f t="shared" si="4"/>
        <v>116412.5</v>
      </c>
      <c r="AP25" s="80"/>
    </row>
    <row r="26" spans="1:42" x14ac:dyDescent="0.25">
      <c r="A26" s="204"/>
      <c r="B26" s="195">
        <v>2012</v>
      </c>
      <c r="C26" s="204"/>
      <c r="D26" s="209" t="s">
        <v>67</v>
      </c>
      <c r="E26" s="209"/>
      <c r="F26" s="209"/>
      <c r="G26" s="209"/>
      <c r="H26" s="209"/>
      <c r="I26" s="209"/>
      <c r="J26" s="209"/>
      <c r="K26" s="209"/>
      <c r="L26" s="209"/>
      <c r="M26" s="209"/>
      <c r="N26" s="209"/>
      <c r="O26" s="209"/>
      <c r="P26" s="209"/>
      <c r="Q26" s="209"/>
      <c r="R26" s="209"/>
      <c r="S26" s="209"/>
      <c r="W26" s="91" t="s">
        <v>314</v>
      </c>
      <c r="X26" s="95">
        <f t="shared" si="0"/>
        <v>890000</v>
      </c>
      <c r="Y26" s="94"/>
      <c r="Z26" s="94"/>
      <c r="AA26" s="93">
        <f t="shared" si="1"/>
        <v>376371.88</v>
      </c>
      <c r="AB26" s="85">
        <f t="shared" si="2"/>
        <v>1266371.8799999999</v>
      </c>
      <c r="AC26" s="82">
        <f t="shared" ref="AC26" si="8">+AB26+AB25</f>
        <v>1642743.7599999998</v>
      </c>
      <c r="AD26" s="127"/>
      <c r="AE26" s="88">
        <v>545000</v>
      </c>
      <c r="AF26" s="87"/>
      <c r="AG26" s="86"/>
      <c r="AH26" s="85">
        <v>259959.38</v>
      </c>
      <c r="AI26" s="85">
        <f t="shared" si="3"/>
        <v>804959.38</v>
      </c>
      <c r="AJ26" s="80">
        <f>+AI26+AI25</f>
        <v>1064918.76</v>
      </c>
      <c r="AK26" s="88">
        <v>345000</v>
      </c>
      <c r="AL26" s="87" t="s">
        <v>198</v>
      </c>
      <c r="AM26" s="86">
        <v>0.03</v>
      </c>
      <c r="AN26" s="85">
        <v>116412.5</v>
      </c>
      <c r="AO26" s="85">
        <f t="shared" si="4"/>
        <v>461412.5</v>
      </c>
      <c r="AP26" s="80">
        <f>+AO26+AO25</f>
        <v>577825</v>
      </c>
    </row>
    <row r="27" spans="1:42" x14ac:dyDescent="0.25">
      <c r="A27" s="204"/>
      <c r="B27" s="195"/>
      <c r="C27" s="204"/>
      <c r="D27" s="209"/>
      <c r="E27" s="209"/>
      <c r="F27" s="209"/>
      <c r="G27" s="209"/>
      <c r="H27" s="209"/>
      <c r="I27" s="209"/>
      <c r="J27" s="209"/>
      <c r="K27" s="209"/>
      <c r="L27" s="209"/>
      <c r="M27" s="209"/>
      <c r="N27" s="209"/>
      <c r="O27" s="209"/>
      <c r="P27" s="209"/>
      <c r="Q27" s="209"/>
      <c r="R27" s="209"/>
      <c r="S27" s="209"/>
      <c r="W27" s="84" t="s">
        <v>313</v>
      </c>
      <c r="X27" s="95">
        <f t="shared" si="0"/>
        <v>0</v>
      </c>
      <c r="Y27" s="94"/>
      <c r="Z27" s="94"/>
      <c r="AA27" s="93">
        <f t="shared" si="1"/>
        <v>360296.88</v>
      </c>
      <c r="AB27" s="85">
        <f t="shared" si="2"/>
        <v>360296.88</v>
      </c>
      <c r="AC27" s="82"/>
      <c r="AD27" s="128"/>
      <c r="AE27" s="88"/>
      <c r="AF27" s="87"/>
      <c r="AG27" s="86"/>
      <c r="AH27" s="85">
        <v>249059.38</v>
      </c>
      <c r="AI27" s="85">
        <f t="shared" si="3"/>
        <v>249059.38</v>
      </c>
      <c r="AJ27" s="80"/>
      <c r="AK27" s="88"/>
      <c r="AL27" s="87"/>
      <c r="AM27" s="86"/>
      <c r="AN27" s="85">
        <v>111237.5</v>
      </c>
      <c r="AO27" s="85">
        <f t="shared" si="4"/>
        <v>111237.5</v>
      </c>
      <c r="AP27" s="80"/>
    </row>
    <row r="28" spans="1:42" x14ac:dyDescent="0.25">
      <c r="A28" s="204"/>
      <c r="B28" s="195">
        <v>2019</v>
      </c>
      <c r="C28" s="204"/>
      <c r="D28" s="209" t="s">
        <v>437</v>
      </c>
      <c r="E28" s="209"/>
      <c r="F28" s="209"/>
      <c r="G28" s="209"/>
      <c r="H28" s="209"/>
      <c r="I28" s="209"/>
      <c r="J28" s="209"/>
      <c r="K28" s="209"/>
      <c r="L28" s="209"/>
      <c r="M28" s="209"/>
      <c r="N28" s="209"/>
      <c r="O28" s="209"/>
      <c r="P28" s="209"/>
      <c r="Q28" s="209"/>
      <c r="R28" s="209"/>
      <c r="S28" s="209"/>
      <c r="W28" s="84" t="s">
        <v>312</v>
      </c>
      <c r="X28" s="95">
        <f t="shared" si="0"/>
        <v>930000</v>
      </c>
      <c r="Y28" s="94"/>
      <c r="Z28" s="94"/>
      <c r="AA28" s="93">
        <f t="shared" si="1"/>
        <v>360296.88</v>
      </c>
      <c r="AB28" s="85">
        <f t="shared" si="2"/>
        <v>1290296.8799999999</v>
      </c>
      <c r="AC28" s="82">
        <f t="shared" ref="AC28" si="9">+AB28+AB27</f>
        <v>1650593.7599999998</v>
      </c>
      <c r="AD28" s="128"/>
      <c r="AE28" s="88">
        <v>565000</v>
      </c>
      <c r="AF28" s="87"/>
      <c r="AG28" s="86"/>
      <c r="AH28" s="85">
        <v>249059.38</v>
      </c>
      <c r="AI28" s="85">
        <f t="shared" si="3"/>
        <v>814059.38</v>
      </c>
      <c r="AJ28" s="80">
        <f>+AI28+AI27</f>
        <v>1063118.76</v>
      </c>
      <c r="AK28" s="88">
        <v>365000</v>
      </c>
      <c r="AL28" s="87" t="s">
        <v>198</v>
      </c>
      <c r="AM28" s="86">
        <v>0.03</v>
      </c>
      <c r="AN28" s="85">
        <v>111237.5</v>
      </c>
      <c r="AO28" s="85">
        <f t="shared" si="4"/>
        <v>476237.5</v>
      </c>
      <c r="AP28" s="80">
        <f>+AO28+AO27</f>
        <v>587475</v>
      </c>
    </row>
    <row r="29" spans="1:42" x14ac:dyDescent="0.25">
      <c r="A29" s="204"/>
      <c r="B29" s="195"/>
      <c r="C29" s="204"/>
      <c r="D29" s="209"/>
      <c r="E29" s="209"/>
      <c r="F29" s="209"/>
      <c r="G29" s="209"/>
      <c r="H29" s="209"/>
      <c r="I29" s="209"/>
      <c r="J29" s="209"/>
      <c r="K29" s="209"/>
      <c r="L29" s="209"/>
      <c r="M29" s="209"/>
      <c r="N29" s="209"/>
      <c r="O29" s="209"/>
      <c r="P29" s="209"/>
      <c r="Q29" s="209"/>
      <c r="R29" s="209"/>
      <c r="S29" s="209"/>
      <c r="W29" s="84" t="s">
        <v>311</v>
      </c>
      <c r="X29" s="95">
        <f t="shared" si="0"/>
        <v>0</v>
      </c>
      <c r="Y29" s="94"/>
      <c r="Z29" s="94"/>
      <c r="AA29" s="93">
        <f t="shared" si="1"/>
        <v>343521.88</v>
      </c>
      <c r="AB29" s="85">
        <f t="shared" si="2"/>
        <v>343521.88</v>
      </c>
      <c r="AC29" s="82"/>
      <c r="AD29" s="128"/>
      <c r="AE29" s="88"/>
      <c r="AF29" s="87"/>
      <c r="AG29" s="86"/>
      <c r="AH29" s="85">
        <v>237759.38</v>
      </c>
      <c r="AI29" s="85">
        <f t="shared" si="3"/>
        <v>237759.38</v>
      </c>
      <c r="AJ29" s="80"/>
      <c r="AK29" s="88"/>
      <c r="AL29" s="87"/>
      <c r="AM29" s="86"/>
      <c r="AN29" s="85">
        <v>105762.5</v>
      </c>
      <c r="AO29" s="85">
        <f t="shared" si="4"/>
        <v>105762.5</v>
      </c>
      <c r="AP29" s="80"/>
    </row>
    <row r="30" spans="1:42" x14ac:dyDescent="0.25">
      <c r="W30" s="91" t="s">
        <v>310</v>
      </c>
      <c r="X30" s="95">
        <f t="shared" si="0"/>
        <v>970000</v>
      </c>
      <c r="Y30" s="94"/>
      <c r="Z30" s="94"/>
      <c r="AA30" s="93">
        <f t="shared" si="1"/>
        <v>343521.88</v>
      </c>
      <c r="AB30" s="85">
        <f t="shared" si="2"/>
        <v>1313521.8799999999</v>
      </c>
      <c r="AC30" s="82">
        <f t="shared" ref="AC30" si="10">+AB30+AB29</f>
        <v>1657043.7599999998</v>
      </c>
      <c r="AD30" s="127"/>
      <c r="AE30" s="88">
        <v>590000</v>
      </c>
      <c r="AF30" s="87"/>
      <c r="AG30" s="86"/>
      <c r="AH30" s="85">
        <v>237759.38</v>
      </c>
      <c r="AI30" s="85">
        <f t="shared" si="3"/>
        <v>827759.38</v>
      </c>
      <c r="AJ30" s="80">
        <f>+AI30+AI29</f>
        <v>1065518.76</v>
      </c>
      <c r="AK30" s="88">
        <v>380000</v>
      </c>
      <c r="AL30" s="87" t="s">
        <v>198</v>
      </c>
      <c r="AM30" s="86">
        <v>3.2500000000000001E-2</v>
      </c>
      <c r="AN30" s="85">
        <v>105762.5</v>
      </c>
      <c r="AO30" s="85">
        <f t="shared" si="4"/>
        <v>485762.5</v>
      </c>
      <c r="AP30" s="80">
        <f>+AO30+AO29</f>
        <v>591525</v>
      </c>
    </row>
    <row r="31" spans="1:42" ht="15.75" x14ac:dyDescent="0.25">
      <c r="A31" s="13" t="s">
        <v>30</v>
      </c>
      <c r="B31" s="13" t="s">
        <v>38</v>
      </c>
      <c r="C31" s="14"/>
      <c r="D31" s="35"/>
      <c r="E31" s="14"/>
      <c r="F31" s="14"/>
      <c r="W31" s="84" t="s">
        <v>309</v>
      </c>
      <c r="X31" s="95">
        <f t="shared" si="0"/>
        <v>0</v>
      </c>
      <c r="Y31" s="94"/>
      <c r="Z31" s="94"/>
      <c r="AA31" s="93">
        <f t="shared" si="1"/>
        <v>325546.88</v>
      </c>
      <c r="AB31" s="85">
        <f t="shared" si="2"/>
        <v>325546.88</v>
      </c>
      <c r="AC31" s="82"/>
      <c r="AD31" s="128"/>
      <c r="AE31" s="88"/>
      <c r="AF31" s="87"/>
      <c r="AG31" s="86"/>
      <c r="AH31" s="85">
        <v>225959.38</v>
      </c>
      <c r="AI31" s="85">
        <f t="shared" si="3"/>
        <v>225959.38</v>
      </c>
      <c r="AJ31" s="80"/>
      <c r="AK31" s="88"/>
      <c r="AL31" s="87"/>
      <c r="AM31" s="86"/>
      <c r="AN31" s="85">
        <v>99587.5</v>
      </c>
      <c r="AO31" s="85">
        <f t="shared" si="4"/>
        <v>99587.5</v>
      </c>
      <c r="AP31" s="80"/>
    </row>
    <row r="32" spans="1:42" x14ac:dyDescent="0.25">
      <c r="W32" s="84" t="s">
        <v>308</v>
      </c>
      <c r="X32" s="95">
        <f t="shared" si="0"/>
        <v>1010000</v>
      </c>
      <c r="Y32" s="94"/>
      <c r="Z32" s="94"/>
      <c r="AA32" s="93">
        <f t="shared" si="1"/>
        <v>325546.88</v>
      </c>
      <c r="AB32" s="85">
        <f t="shared" si="2"/>
        <v>1335546.8799999999</v>
      </c>
      <c r="AC32" s="82">
        <f t="shared" ref="AC32" si="11">+AB32+AB31</f>
        <v>1661093.7599999998</v>
      </c>
      <c r="AD32" s="128"/>
      <c r="AE32" s="88">
        <v>610000</v>
      </c>
      <c r="AF32" s="87"/>
      <c r="AG32" s="86"/>
      <c r="AH32" s="85">
        <v>225959.38</v>
      </c>
      <c r="AI32" s="85">
        <f t="shared" si="3"/>
        <v>835959.38</v>
      </c>
      <c r="AJ32" s="80">
        <f>+AI32+AI31</f>
        <v>1061918.76</v>
      </c>
      <c r="AK32" s="88">
        <v>400000</v>
      </c>
      <c r="AL32" s="87" t="s">
        <v>198</v>
      </c>
      <c r="AM32" s="86">
        <v>3.2500000000000001E-2</v>
      </c>
      <c r="AN32" s="85">
        <v>99587.5</v>
      </c>
      <c r="AO32" s="85">
        <f t="shared" si="4"/>
        <v>499587.5</v>
      </c>
      <c r="AP32" s="80">
        <f>+AO32+AO31</f>
        <v>599175</v>
      </c>
    </row>
    <row r="33" spans="2:42" x14ac:dyDescent="0.25">
      <c r="B33" s="194" t="s">
        <v>16</v>
      </c>
      <c r="C33" s="194"/>
      <c r="D33" s="194"/>
      <c r="W33" s="84" t="s">
        <v>307</v>
      </c>
      <c r="X33" s="95">
        <f t="shared" si="0"/>
        <v>0</v>
      </c>
      <c r="Y33" s="94"/>
      <c r="Z33" s="94"/>
      <c r="AA33" s="93">
        <f t="shared" si="1"/>
        <v>306846.88</v>
      </c>
      <c r="AB33" s="85">
        <f t="shared" si="2"/>
        <v>306846.88</v>
      </c>
      <c r="AC33" s="82"/>
      <c r="AD33" s="128"/>
      <c r="AE33" s="88"/>
      <c r="AF33" s="87"/>
      <c r="AG33" s="86"/>
      <c r="AH33" s="85">
        <v>213759.38</v>
      </c>
      <c r="AI33" s="85">
        <f t="shared" si="3"/>
        <v>213759.38</v>
      </c>
      <c r="AJ33" s="80"/>
      <c r="AK33" s="88"/>
      <c r="AL33" s="87"/>
      <c r="AM33" s="86"/>
      <c r="AN33" s="85">
        <v>93087.5</v>
      </c>
      <c r="AO33" s="85">
        <f t="shared" si="4"/>
        <v>93087.5</v>
      </c>
      <c r="AP33" s="80"/>
    </row>
    <row r="34" spans="2:42" x14ac:dyDescent="0.25">
      <c r="W34" s="84" t="s">
        <v>306</v>
      </c>
      <c r="X34" s="95">
        <f t="shared" si="0"/>
        <v>1055000</v>
      </c>
      <c r="Y34" s="94"/>
      <c r="Z34" s="94"/>
      <c r="AA34" s="93">
        <f t="shared" si="1"/>
        <v>306846.88</v>
      </c>
      <c r="AB34" s="85">
        <f t="shared" si="2"/>
        <v>1361846.88</v>
      </c>
      <c r="AC34" s="82">
        <f t="shared" ref="AC34" si="12">+AB34+AB33</f>
        <v>1668693.7599999998</v>
      </c>
      <c r="AD34" s="128"/>
      <c r="AE34" s="88">
        <v>635000</v>
      </c>
      <c r="AF34" s="87"/>
      <c r="AG34" s="86"/>
      <c r="AH34" s="85">
        <v>213759.38</v>
      </c>
      <c r="AI34" s="85">
        <f t="shared" si="3"/>
        <v>848759.38</v>
      </c>
      <c r="AJ34" s="80">
        <f>+AI34+AI33</f>
        <v>1062518.76</v>
      </c>
      <c r="AK34" s="88">
        <v>420000</v>
      </c>
      <c r="AL34" s="87" t="s">
        <v>198</v>
      </c>
      <c r="AM34" s="86">
        <v>3.3750000000000002E-2</v>
      </c>
      <c r="AN34" s="85">
        <v>93087.5</v>
      </c>
      <c r="AO34" s="85">
        <f t="shared" si="4"/>
        <v>513087.5</v>
      </c>
      <c r="AP34" s="80">
        <f>+AO34+AO33</f>
        <v>606175</v>
      </c>
    </row>
    <row r="35" spans="2:42" x14ac:dyDescent="0.25">
      <c r="B35" s="10" t="s">
        <v>19</v>
      </c>
      <c r="W35" s="84" t="s">
        <v>305</v>
      </c>
      <c r="X35" s="95">
        <f t="shared" si="0"/>
        <v>0</v>
      </c>
      <c r="Y35" s="94"/>
      <c r="Z35" s="94"/>
      <c r="AA35" s="93">
        <f t="shared" si="1"/>
        <v>287059.38</v>
      </c>
      <c r="AB35" s="85">
        <f t="shared" si="2"/>
        <v>287059.38</v>
      </c>
      <c r="AC35" s="82"/>
      <c r="AD35" s="128"/>
      <c r="AE35" s="88"/>
      <c r="AF35" s="87"/>
      <c r="AG35" s="86"/>
      <c r="AH35" s="85">
        <v>201059.38</v>
      </c>
      <c r="AI35" s="85">
        <f t="shared" si="3"/>
        <v>201059.38</v>
      </c>
      <c r="AJ35" s="80"/>
      <c r="AK35" s="88"/>
      <c r="AL35" s="87"/>
      <c r="AM35" s="86"/>
      <c r="AN35" s="85">
        <v>86000</v>
      </c>
      <c r="AO35" s="85">
        <f t="shared" si="4"/>
        <v>86000</v>
      </c>
      <c r="AP35" s="80"/>
    </row>
    <row r="36" spans="2:42" x14ac:dyDescent="0.25">
      <c r="W36" s="91" t="s">
        <v>304</v>
      </c>
      <c r="X36" s="95">
        <f t="shared" si="0"/>
        <v>1100000</v>
      </c>
      <c r="Y36" s="94"/>
      <c r="Z36" s="94"/>
      <c r="AA36" s="93">
        <f t="shared" si="1"/>
        <v>287059.38</v>
      </c>
      <c r="AB36" s="85">
        <f t="shared" si="2"/>
        <v>1387059.38</v>
      </c>
      <c r="AC36" s="82">
        <f t="shared" ref="AC36" si="13">+AB36+AB35</f>
        <v>1674118.7599999998</v>
      </c>
      <c r="AD36" s="127"/>
      <c r="AE36" s="88">
        <v>660000</v>
      </c>
      <c r="AF36" s="87"/>
      <c r="AG36" s="86"/>
      <c r="AH36" s="85">
        <v>201059.38</v>
      </c>
      <c r="AI36" s="85">
        <f t="shared" si="3"/>
        <v>861059.38</v>
      </c>
      <c r="AJ36" s="80">
        <f>+AI36+AI35</f>
        <v>1062118.76</v>
      </c>
      <c r="AK36" s="88">
        <v>440000</v>
      </c>
      <c r="AL36" s="87" t="s">
        <v>198</v>
      </c>
      <c r="AM36" s="86">
        <v>3.3750000000000002E-2</v>
      </c>
      <c r="AN36" s="85">
        <v>86000</v>
      </c>
      <c r="AO36" s="85">
        <f t="shared" si="4"/>
        <v>526000</v>
      </c>
      <c r="AP36" s="80">
        <f>+AO36+AO35</f>
        <v>612000</v>
      </c>
    </row>
    <row r="37" spans="2:42" x14ac:dyDescent="0.25">
      <c r="W37" s="84" t="s">
        <v>303</v>
      </c>
      <c r="X37" s="95">
        <f t="shared" si="0"/>
        <v>0</v>
      </c>
      <c r="Y37" s="94"/>
      <c r="Z37" s="94"/>
      <c r="AA37" s="93">
        <f t="shared" si="1"/>
        <v>269734.38</v>
      </c>
      <c r="AB37" s="85">
        <f t="shared" si="2"/>
        <v>269734.38</v>
      </c>
      <c r="AC37" s="82"/>
      <c r="AD37" s="128"/>
      <c r="AE37" s="88"/>
      <c r="AF37" s="87"/>
      <c r="AG37" s="86"/>
      <c r="AH37" s="85">
        <v>191159.38</v>
      </c>
      <c r="AI37" s="85">
        <f t="shared" si="3"/>
        <v>191159.38</v>
      </c>
      <c r="AJ37" s="80"/>
      <c r="AK37" s="88"/>
      <c r="AL37" s="87"/>
      <c r="AM37" s="86"/>
      <c r="AN37" s="85">
        <v>78575</v>
      </c>
      <c r="AO37" s="85">
        <f t="shared" si="4"/>
        <v>78575</v>
      </c>
      <c r="AP37" s="80"/>
    </row>
    <row r="38" spans="2:42" x14ac:dyDescent="0.25">
      <c r="W38" s="84" t="s">
        <v>302</v>
      </c>
      <c r="X38" s="95">
        <f t="shared" si="0"/>
        <v>1145000</v>
      </c>
      <c r="Y38" s="94"/>
      <c r="Z38" s="94"/>
      <c r="AA38" s="93">
        <f t="shared" si="1"/>
        <v>269734.38</v>
      </c>
      <c r="AB38" s="85">
        <f t="shared" si="2"/>
        <v>1414734.38</v>
      </c>
      <c r="AC38" s="82">
        <f t="shared" ref="AC38" si="14">+AB38+AB37</f>
        <v>1684468.7599999998</v>
      </c>
      <c r="AD38" s="128"/>
      <c r="AE38" s="88">
        <v>680000</v>
      </c>
      <c r="AF38" s="87"/>
      <c r="AG38" s="86"/>
      <c r="AH38" s="85">
        <v>191159.38</v>
      </c>
      <c r="AI38" s="85">
        <f t="shared" si="3"/>
        <v>871159.38</v>
      </c>
      <c r="AJ38" s="80">
        <f>+AI38+AI37</f>
        <v>1062318.76</v>
      </c>
      <c r="AK38" s="88">
        <v>465000</v>
      </c>
      <c r="AL38" s="87" t="s">
        <v>198</v>
      </c>
      <c r="AM38" s="86">
        <v>3.3750000000000002E-2</v>
      </c>
      <c r="AN38" s="85">
        <v>78575</v>
      </c>
      <c r="AO38" s="85">
        <f t="shared" si="4"/>
        <v>543575</v>
      </c>
      <c r="AP38" s="80">
        <f>+AO38+AO37</f>
        <v>622150</v>
      </c>
    </row>
    <row r="39" spans="2:42" x14ac:dyDescent="0.25">
      <c r="W39" s="84" t="s">
        <v>301</v>
      </c>
      <c r="X39" s="95">
        <f t="shared" si="0"/>
        <v>0</v>
      </c>
      <c r="Y39" s="94"/>
      <c r="Z39" s="94"/>
      <c r="AA39" s="93">
        <f t="shared" si="1"/>
        <v>251687.51</v>
      </c>
      <c r="AB39" s="85">
        <f t="shared" si="2"/>
        <v>251687.51</v>
      </c>
      <c r="AC39" s="82"/>
      <c r="AD39" s="128"/>
      <c r="AE39" s="88"/>
      <c r="AF39" s="87"/>
      <c r="AG39" s="86"/>
      <c r="AH39" s="85">
        <v>180959.38</v>
      </c>
      <c r="AI39" s="85">
        <f t="shared" si="3"/>
        <v>180959.38</v>
      </c>
      <c r="AJ39" s="80"/>
      <c r="AK39" s="88"/>
      <c r="AL39" s="87"/>
      <c r="AM39" s="86"/>
      <c r="AN39" s="85">
        <v>70728.13</v>
      </c>
      <c r="AO39" s="85">
        <f t="shared" si="4"/>
        <v>70728.13</v>
      </c>
      <c r="AP39" s="80"/>
    </row>
    <row r="40" spans="2:42" x14ac:dyDescent="0.25">
      <c r="W40" s="91" t="s">
        <v>300</v>
      </c>
      <c r="X40" s="95">
        <f t="shared" si="0"/>
        <v>1185000</v>
      </c>
      <c r="Y40" s="94"/>
      <c r="Z40" s="94"/>
      <c r="AA40" s="93">
        <f t="shared" si="1"/>
        <v>251687.51</v>
      </c>
      <c r="AB40" s="85">
        <f t="shared" si="2"/>
        <v>1436687.51</v>
      </c>
      <c r="AC40" s="82">
        <f t="shared" ref="AC40" si="15">+AB40+AB39</f>
        <v>1688375.02</v>
      </c>
      <c r="AD40" s="127"/>
      <c r="AE40" s="88">
        <v>700000</v>
      </c>
      <c r="AF40" s="87"/>
      <c r="AG40" s="86"/>
      <c r="AH40" s="85">
        <v>180959.38</v>
      </c>
      <c r="AI40" s="85">
        <f t="shared" si="3"/>
        <v>880959.38</v>
      </c>
      <c r="AJ40" s="80">
        <f>+AI40+AI39</f>
        <v>1061918.76</v>
      </c>
      <c r="AK40" s="88">
        <v>485000</v>
      </c>
      <c r="AL40" s="87" t="s">
        <v>198</v>
      </c>
      <c r="AM40" s="86">
        <v>3.5000000000000003E-2</v>
      </c>
      <c r="AN40" s="85">
        <v>70728.13</v>
      </c>
      <c r="AO40" s="85">
        <f t="shared" si="4"/>
        <v>555728.13</v>
      </c>
      <c r="AP40" s="80">
        <f>+AO40+AO39</f>
        <v>626456.26</v>
      </c>
    </row>
    <row r="41" spans="2:42" x14ac:dyDescent="0.25">
      <c r="W41" s="84" t="s">
        <v>299</v>
      </c>
      <c r="X41" s="95">
        <f t="shared" si="0"/>
        <v>0</v>
      </c>
      <c r="Y41" s="94"/>
      <c r="Z41" s="94"/>
      <c r="AA41" s="93">
        <f t="shared" si="1"/>
        <v>232700.01</v>
      </c>
      <c r="AB41" s="85">
        <f t="shared" si="2"/>
        <v>232700.01</v>
      </c>
      <c r="AC41" s="82"/>
      <c r="AD41" s="128"/>
      <c r="AE41" s="88"/>
      <c r="AF41" s="87"/>
      <c r="AG41" s="86"/>
      <c r="AH41" s="85">
        <v>170459.38</v>
      </c>
      <c r="AI41" s="85">
        <f t="shared" si="3"/>
        <v>170459.38</v>
      </c>
      <c r="AJ41" s="80"/>
      <c r="AK41" s="88"/>
      <c r="AL41" s="87"/>
      <c r="AM41" s="86"/>
      <c r="AN41" s="85">
        <v>62240.63</v>
      </c>
      <c r="AO41" s="85">
        <f t="shared" si="4"/>
        <v>62240.63</v>
      </c>
      <c r="AP41" s="80"/>
    </row>
    <row r="42" spans="2:42" x14ac:dyDescent="0.25">
      <c r="W42" s="84" t="s">
        <v>298</v>
      </c>
      <c r="X42" s="95">
        <f t="shared" si="0"/>
        <v>1235000</v>
      </c>
      <c r="Y42" s="94"/>
      <c r="Z42" s="94"/>
      <c r="AA42" s="93">
        <f t="shared" si="1"/>
        <v>232700.01</v>
      </c>
      <c r="AB42" s="85">
        <f t="shared" si="2"/>
        <v>1467700.01</v>
      </c>
      <c r="AC42" s="82">
        <f t="shared" ref="AC42" si="16">+AB42+AB41</f>
        <v>1700400.02</v>
      </c>
      <c r="AD42" s="128"/>
      <c r="AE42" s="88">
        <v>725000</v>
      </c>
      <c r="AF42" s="87"/>
      <c r="AG42" s="86"/>
      <c r="AH42" s="85">
        <v>170459.38</v>
      </c>
      <c r="AI42" s="85">
        <f t="shared" si="3"/>
        <v>895459.38</v>
      </c>
      <c r="AJ42" s="80">
        <f>+AI42+AI41</f>
        <v>1065918.76</v>
      </c>
      <c r="AK42" s="88">
        <v>510000</v>
      </c>
      <c r="AL42" s="87" t="s">
        <v>198</v>
      </c>
      <c r="AM42" s="86">
        <v>3.5000000000000003E-2</v>
      </c>
      <c r="AN42" s="85">
        <v>62240.63</v>
      </c>
      <c r="AO42" s="85">
        <f t="shared" si="4"/>
        <v>572240.63</v>
      </c>
      <c r="AP42" s="80">
        <f>+AO42+AO41</f>
        <v>634481.26</v>
      </c>
    </row>
    <row r="43" spans="2:42" x14ac:dyDescent="0.25">
      <c r="W43" s="84" t="s">
        <v>297</v>
      </c>
      <c r="X43" s="95">
        <f t="shared" si="0"/>
        <v>0</v>
      </c>
      <c r="Y43" s="94"/>
      <c r="Z43" s="94"/>
      <c r="AA43" s="93">
        <f t="shared" si="1"/>
        <v>212900.01</v>
      </c>
      <c r="AB43" s="85">
        <f t="shared" si="2"/>
        <v>212900.01</v>
      </c>
      <c r="AC43" s="82"/>
      <c r="AD43" s="128"/>
      <c r="AE43" s="88"/>
      <c r="AF43" s="87"/>
      <c r="AG43" s="86"/>
      <c r="AH43" s="85">
        <v>159584.38</v>
      </c>
      <c r="AI43" s="85">
        <f t="shared" si="3"/>
        <v>159584.38</v>
      </c>
      <c r="AJ43" s="80"/>
      <c r="AK43" s="88"/>
      <c r="AL43" s="87"/>
      <c r="AM43" s="86"/>
      <c r="AN43" s="85">
        <v>53315.63</v>
      </c>
      <c r="AO43" s="85">
        <f t="shared" si="4"/>
        <v>53315.63</v>
      </c>
      <c r="AP43" s="80"/>
    </row>
    <row r="44" spans="2:42" x14ac:dyDescent="0.25">
      <c r="W44" s="84" t="s">
        <v>296</v>
      </c>
      <c r="X44" s="95">
        <f t="shared" si="0"/>
        <v>1280000</v>
      </c>
      <c r="Y44" s="94"/>
      <c r="Z44" s="94"/>
      <c r="AA44" s="93">
        <f t="shared" si="1"/>
        <v>212900.01</v>
      </c>
      <c r="AB44" s="85">
        <f t="shared" si="2"/>
        <v>1492900.01</v>
      </c>
      <c r="AC44" s="82">
        <f t="shared" ref="AC44" si="17">+AB44+AB43</f>
        <v>1705800.02</v>
      </c>
      <c r="AD44" s="128"/>
      <c r="AE44" s="88">
        <v>745000</v>
      </c>
      <c r="AF44" s="87"/>
      <c r="AG44" s="86"/>
      <c r="AH44" s="85">
        <v>159584.38</v>
      </c>
      <c r="AI44" s="85">
        <f t="shared" si="3"/>
        <v>904584.38</v>
      </c>
      <c r="AJ44" s="80">
        <f>+AI44+AI43</f>
        <v>1064168.76</v>
      </c>
      <c r="AK44" s="88">
        <v>535000</v>
      </c>
      <c r="AL44" s="87" t="s">
        <v>198</v>
      </c>
      <c r="AM44" s="86">
        <v>3.5000000000000003E-2</v>
      </c>
      <c r="AN44" s="85">
        <v>53315.63</v>
      </c>
      <c r="AO44" s="85">
        <f t="shared" si="4"/>
        <v>588315.63</v>
      </c>
      <c r="AP44" s="80">
        <f>+AO44+AO43</f>
        <v>641631.26</v>
      </c>
    </row>
    <row r="45" spans="2:42" x14ac:dyDescent="0.25">
      <c r="W45" s="84" t="s">
        <v>295</v>
      </c>
      <c r="X45" s="95">
        <f t="shared" si="0"/>
        <v>0</v>
      </c>
      <c r="Y45" s="94"/>
      <c r="Z45" s="94"/>
      <c r="AA45" s="93">
        <f t="shared" si="1"/>
        <v>191896.88</v>
      </c>
      <c r="AB45" s="85">
        <f t="shared" si="2"/>
        <v>191896.88</v>
      </c>
      <c r="AC45" s="82"/>
      <c r="AD45" s="128"/>
      <c r="AE45" s="88"/>
      <c r="AF45" s="87"/>
      <c r="AG45" s="86"/>
      <c r="AH45" s="85">
        <v>147943.75</v>
      </c>
      <c r="AI45" s="85">
        <f t="shared" si="3"/>
        <v>147943.75</v>
      </c>
      <c r="AJ45" s="80"/>
      <c r="AK45" s="88"/>
      <c r="AL45" s="87"/>
      <c r="AM45" s="86"/>
      <c r="AN45" s="85">
        <v>43953.13</v>
      </c>
      <c r="AO45" s="85">
        <f t="shared" si="4"/>
        <v>43953.13</v>
      </c>
      <c r="AP45" s="80"/>
    </row>
    <row r="46" spans="2:42" x14ac:dyDescent="0.25">
      <c r="W46" s="91" t="s">
        <v>294</v>
      </c>
      <c r="X46" s="95">
        <f t="shared" si="0"/>
        <v>1335000</v>
      </c>
      <c r="Y46" s="94"/>
      <c r="Z46" s="94"/>
      <c r="AA46" s="93">
        <f t="shared" si="1"/>
        <v>191896.88</v>
      </c>
      <c r="AB46" s="85">
        <f t="shared" si="2"/>
        <v>1526896.88</v>
      </c>
      <c r="AC46" s="82">
        <f t="shared" ref="AC46" si="18">+AB46+AB45</f>
        <v>1718793.7599999998</v>
      </c>
      <c r="AD46" s="127"/>
      <c r="AE46" s="88">
        <v>770000</v>
      </c>
      <c r="AF46" s="87"/>
      <c r="AG46" s="86"/>
      <c r="AH46" s="85">
        <v>147943.75</v>
      </c>
      <c r="AI46" s="85">
        <f t="shared" si="3"/>
        <v>917943.75</v>
      </c>
      <c r="AJ46" s="80">
        <f>+AI46+AI45</f>
        <v>1065887.5</v>
      </c>
      <c r="AK46" s="88">
        <v>565000</v>
      </c>
      <c r="AL46" s="87" t="s">
        <v>198</v>
      </c>
      <c r="AM46" s="86">
        <v>3.6249999999999998E-2</v>
      </c>
      <c r="AN46" s="85">
        <v>43953.13</v>
      </c>
      <c r="AO46" s="85">
        <f t="shared" si="4"/>
        <v>608953.13</v>
      </c>
      <c r="AP46" s="80">
        <f>+AO46+AO45</f>
        <v>652906.26</v>
      </c>
    </row>
    <row r="47" spans="2:42" x14ac:dyDescent="0.25">
      <c r="W47" s="84" t="s">
        <v>293</v>
      </c>
      <c r="X47" s="95">
        <f t="shared" si="0"/>
        <v>0</v>
      </c>
      <c r="Y47" s="94"/>
      <c r="Z47" s="94"/>
      <c r="AA47" s="93">
        <f t="shared" si="1"/>
        <v>169625</v>
      </c>
      <c r="AB47" s="85">
        <f t="shared" si="2"/>
        <v>169625</v>
      </c>
      <c r="AC47" s="82"/>
      <c r="AD47" s="128"/>
      <c r="AE47" s="88"/>
      <c r="AF47" s="87"/>
      <c r="AG47" s="86"/>
      <c r="AH47" s="85">
        <v>135912.5</v>
      </c>
      <c r="AI47" s="85">
        <f t="shared" si="3"/>
        <v>135912.5</v>
      </c>
      <c r="AJ47" s="80"/>
      <c r="AK47" s="88"/>
      <c r="AL47" s="87"/>
      <c r="AM47" s="86"/>
      <c r="AN47" s="85">
        <v>33712.5</v>
      </c>
      <c r="AO47" s="85">
        <f t="shared" si="4"/>
        <v>33712.5</v>
      </c>
      <c r="AP47" s="80"/>
    </row>
    <row r="48" spans="2:42" x14ac:dyDescent="0.25">
      <c r="W48" s="84" t="s">
        <v>292</v>
      </c>
      <c r="X48" s="95">
        <f t="shared" si="0"/>
        <v>1380000</v>
      </c>
      <c r="Y48" s="94"/>
      <c r="Z48" s="94"/>
      <c r="AA48" s="93">
        <f t="shared" si="1"/>
        <v>169625</v>
      </c>
      <c r="AB48" s="85">
        <f t="shared" si="2"/>
        <v>1549625</v>
      </c>
      <c r="AC48" s="82">
        <f t="shared" ref="AC48" si="19">+AB48+AB47</f>
        <v>1719250</v>
      </c>
      <c r="AD48" s="128"/>
      <c r="AE48" s="88">
        <v>790000</v>
      </c>
      <c r="AF48" s="87"/>
      <c r="AG48" s="86"/>
      <c r="AH48" s="85">
        <v>135912.5</v>
      </c>
      <c r="AI48" s="85">
        <f t="shared" si="3"/>
        <v>925912.5</v>
      </c>
      <c r="AJ48" s="80">
        <f>+AI48+AI47</f>
        <v>1061825</v>
      </c>
      <c r="AK48" s="88">
        <v>590000</v>
      </c>
      <c r="AL48" s="87" t="s">
        <v>198</v>
      </c>
      <c r="AM48" s="86">
        <v>3.6249999999999998E-2</v>
      </c>
      <c r="AN48" s="85">
        <v>33712.5</v>
      </c>
      <c r="AO48" s="85">
        <f t="shared" si="4"/>
        <v>623712.5</v>
      </c>
      <c r="AP48" s="80">
        <f>+AO48+AO47</f>
        <v>657425</v>
      </c>
    </row>
    <row r="49" spans="23:42" x14ac:dyDescent="0.25">
      <c r="W49" s="84" t="s">
        <v>291</v>
      </c>
      <c r="X49" s="95">
        <f t="shared" si="0"/>
        <v>0</v>
      </c>
      <c r="Y49" s="94"/>
      <c r="Z49" s="94"/>
      <c r="AA49" s="93">
        <f t="shared" si="1"/>
        <v>146093.75</v>
      </c>
      <c r="AB49" s="85">
        <f t="shared" si="2"/>
        <v>146093.75</v>
      </c>
      <c r="AC49" s="82"/>
      <c r="AD49" s="128"/>
      <c r="AE49" s="88"/>
      <c r="AF49" s="87"/>
      <c r="AG49" s="86"/>
      <c r="AH49" s="85">
        <v>123075</v>
      </c>
      <c r="AI49" s="85">
        <f t="shared" si="3"/>
        <v>123075</v>
      </c>
      <c r="AJ49" s="80"/>
      <c r="AK49" s="88"/>
      <c r="AL49" s="87"/>
      <c r="AM49" s="86"/>
      <c r="AN49" s="85">
        <v>23018.75</v>
      </c>
      <c r="AO49" s="85">
        <f t="shared" si="4"/>
        <v>23018.75</v>
      </c>
      <c r="AP49" s="80"/>
    </row>
    <row r="50" spans="23:42" x14ac:dyDescent="0.25">
      <c r="W50" s="91" t="s">
        <v>290</v>
      </c>
      <c r="X50" s="95">
        <f t="shared" si="0"/>
        <v>1440000</v>
      </c>
      <c r="Y50" s="94"/>
      <c r="Z50" s="94"/>
      <c r="AA50" s="93">
        <f t="shared" si="1"/>
        <v>146093.75</v>
      </c>
      <c r="AB50" s="85">
        <f t="shared" si="2"/>
        <v>1586093.75</v>
      </c>
      <c r="AC50" s="82">
        <f t="shared" ref="AC50" si="20">+AB50+AB49</f>
        <v>1732187.5</v>
      </c>
      <c r="AD50" s="127"/>
      <c r="AE50" s="88">
        <v>820000</v>
      </c>
      <c r="AF50" s="87"/>
      <c r="AG50" s="86"/>
      <c r="AH50" s="85">
        <v>123075</v>
      </c>
      <c r="AI50" s="85">
        <f t="shared" si="3"/>
        <v>943075</v>
      </c>
      <c r="AJ50" s="80">
        <f>+AI50+AI49</f>
        <v>1066150</v>
      </c>
      <c r="AK50" s="88">
        <v>620000</v>
      </c>
      <c r="AL50" s="87" t="s">
        <v>198</v>
      </c>
      <c r="AM50" s="86">
        <v>3.6249999999999998E-2</v>
      </c>
      <c r="AN50" s="85">
        <v>23018.75</v>
      </c>
      <c r="AO50" s="85">
        <f t="shared" si="4"/>
        <v>643018.75</v>
      </c>
      <c r="AP50" s="80">
        <f>+AO50+AO49</f>
        <v>666037.5</v>
      </c>
    </row>
    <row r="51" spans="23:42" x14ac:dyDescent="0.25">
      <c r="W51" s="84" t="s">
        <v>289</v>
      </c>
      <c r="X51" s="95">
        <f t="shared" si="0"/>
        <v>0</v>
      </c>
      <c r="Y51" s="94"/>
      <c r="Z51" s="94"/>
      <c r="AA51" s="93">
        <f t="shared" si="1"/>
        <v>121531.25</v>
      </c>
      <c r="AB51" s="85">
        <f t="shared" si="2"/>
        <v>121531.25</v>
      </c>
      <c r="AC51" s="82"/>
      <c r="AD51" s="128"/>
      <c r="AE51" s="88"/>
      <c r="AF51" s="87"/>
      <c r="AG51" s="86"/>
      <c r="AH51" s="85">
        <v>109750</v>
      </c>
      <c r="AI51" s="85">
        <f t="shared" si="3"/>
        <v>109750</v>
      </c>
      <c r="AJ51" s="80"/>
      <c r="AK51" s="88"/>
      <c r="AL51" s="87"/>
      <c r="AM51" s="86"/>
      <c r="AN51" s="85">
        <v>11781.25</v>
      </c>
      <c r="AO51" s="85">
        <f t="shared" si="4"/>
        <v>11781.25</v>
      </c>
      <c r="AP51" s="80"/>
    </row>
    <row r="52" spans="23:42" x14ac:dyDescent="0.25">
      <c r="W52" s="84" t="s">
        <v>288</v>
      </c>
      <c r="X52" s="95">
        <f t="shared" si="0"/>
        <v>1495000</v>
      </c>
      <c r="Y52" s="94"/>
      <c r="Z52" s="94"/>
      <c r="AA52" s="93">
        <f t="shared" si="1"/>
        <v>121531.25</v>
      </c>
      <c r="AB52" s="85">
        <f t="shared" si="2"/>
        <v>1616531.25</v>
      </c>
      <c r="AC52" s="82">
        <f t="shared" ref="AC52" si="21">+AB52+AB51</f>
        <v>1738062.5</v>
      </c>
      <c r="AD52" s="128"/>
      <c r="AE52" s="88">
        <v>845000</v>
      </c>
      <c r="AF52" s="87"/>
      <c r="AG52" s="86"/>
      <c r="AH52" s="85">
        <v>109750</v>
      </c>
      <c r="AI52" s="85">
        <f t="shared" si="3"/>
        <v>954750</v>
      </c>
      <c r="AJ52" s="80">
        <f t="shared" ref="AJ52" si="22">+AI52+AI51</f>
        <v>1064500</v>
      </c>
      <c r="AK52" s="88">
        <v>650000</v>
      </c>
      <c r="AL52" s="87" t="s">
        <v>198</v>
      </c>
      <c r="AM52" s="86">
        <v>3.6249999999999998E-2</v>
      </c>
      <c r="AN52" s="85">
        <v>11781.25</v>
      </c>
      <c r="AO52" s="85">
        <f t="shared" si="4"/>
        <v>661781.25</v>
      </c>
      <c r="AP52" s="80">
        <f>+AO52+AO51</f>
        <v>673562.5</v>
      </c>
    </row>
    <row r="53" spans="23:42" x14ac:dyDescent="0.25">
      <c r="W53" s="84" t="s">
        <v>287</v>
      </c>
      <c r="X53" s="95">
        <f t="shared" si="0"/>
        <v>0</v>
      </c>
      <c r="Y53" s="94"/>
      <c r="Z53" s="94"/>
      <c r="AA53" s="93">
        <f t="shared" si="1"/>
        <v>96018.75</v>
      </c>
      <c r="AB53" s="85">
        <f t="shared" si="2"/>
        <v>96018.75</v>
      </c>
      <c r="AC53" s="82"/>
      <c r="AD53" s="128"/>
      <c r="AE53" s="88"/>
      <c r="AF53" s="87"/>
      <c r="AG53" s="86"/>
      <c r="AH53" s="85">
        <v>96018.75</v>
      </c>
      <c r="AI53" s="85">
        <f t="shared" si="3"/>
        <v>96018.75</v>
      </c>
      <c r="AJ53" s="80"/>
      <c r="AK53"/>
      <c r="AL53"/>
      <c r="AM53"/>
      <c r="AN53"/>
      <c r="AO53"/>
      <c r="AP53"/>
    </row>
    <row r="54" spans="23:42" x14ac:dyDescent="0.25">
      <c r="W54" s="84" t="s">
        <v>286</v>
      </c>
      <c r="X54" s="95">
        <f t="shared" si="0"/>
        <v>870000</v>
      </c>
      <c r="Y54" s="94"/>
      <c r="Z54" s="94"/>
      <c r="AA54" s="93">
        <f t="shared" si="1"/>
        <v>96018.75</v>
      </c>
      <c r="AB54" s="85">
        <f t="shared" si="2"/>
        <v>966018.75</v>
      </c>
      <c r="AC54" s="82">
        <f t="shared" ref="AC54" si="23">+AB54+AB53</f>
        <v>1062037.5</v>
      </c>
      <c r="AD54" s="128"/>
      <c r="AE54" s="88">
        <v>870000</v>
      </c>
      <c r="AF54" s="87"/>
      <c r="AG54" s="86"/>
      <c r="AH54" s="85">
        <v>96018.75</v>
      </c>
      <c r="AI54" s="85">
        <f t="shared" si="3"/>
        <v>966018.75</v>
      </c>
      <c r="AJ54" s="80">
        <f t="shared" ref="AJ54" si="24">+AI54+AI53</f>
        <v>1062037.5</v>
      </c>
      <c r="AK54"/>
      <c r="AL54"/>
      <c r="AM54"/>
      <c r="AN54"/>
      <c r="AO54"/>
      <c r="AP54"/>
    </row>
    <row r="55" spans="23:42" x14ac:dyDescent="0.25">
      <c r="W55" s="84" t="s">
        <v>285</v>
      </c>
      <c r="X55" s="95">
        <f t="shared" si="0"/>
        <v>0</v>
      </c>
      <c r="Y55" s="94"/>
      <c r="Z55" s="94"/>
      <c r="AA55" s="93">
        <f t="shared" si="1"/>
        <v>81337.5</v>
      </c>
      <c r="AB55" s="85">
        <f t="shared" si="2"/>
        <v>81337.5</v>
      </c>
      <c r="AC55" s="82"/>
      <c r="AD55" s="128"/>
      <c r="AE55" s="88"/>
      <c r="AF55" s="87"/>
      <c r="AG55" s="86"/>
      <c r="AH55" s="85">
        <v>81337.5</v>
      </c>
      <c r="AI55" s="85">
        <f t="shared" si="3"/>
        <v>81337.5</v>
      </c>
      <c r="AJ55" s="80"/>
      <c r="AK55"/>
      <c r="AL55"/>
      <c r="AM55"/>
      <c r="AN55"/>
      <c r="AO55"/>
      <c r="AP55"/>
    </row>
    <row r="56" spans="23:42" x14ac:dyDescent="0.25">
      <c r="W56" s="84" t="s">
        <v>284</v>
      </c>
      <c r="X56" s="95">
        <f t="shared" si="0"/>
        <v>900000</v>
      </c>
      <c r="Y56" s="94"/>
      <c r="Z56" s="94"/>
      <c r="AA56" s="93">
        <f t="shared" si="1"/>
        <v>81337.5</v>
      </c>
      <c r="AB56" s="85">
        <f t="shared" si="2"/>
        <v>981337.5</v>
      </c>
      <c r="AC56" s="82">
        <f t="shared" ref="AC56" si="25">+AB56+AB55</f>
        <v>1062675</v>
      </c>
      <c r="AD56" s="128"/>
      <c r="AE56" s="88">
        <v>900000</v>
      </c>
      <c r="AF56" s="87"/>
      <c r="AG56" s="86"/>
      <c r="AH56" s="85">
        <v>81337.5</v>
      </c>
      <c r="AI56" s="85">
        <f t="shared" si="3"/>
        <v>981337.5</v>
      </c>
      <c r="AJ56" s="80">
        <f t="shared" ref="AJ56" si="26">+AI56+AI55</f>
        <v>1062675</v>
      </c>
      <c r="AK56"/>
      <c r="AL56"/>
      <c r="AM56"/>
      <c r="AN56"/>
      <c r="AO56"/>
      <c r="AP56"/>
    </row>
    <row r="57" spans="23:42" x14ac:dyDescent="0.25">
      <c r="W57" s="84" t="s">
        <v>283</v>
      </c>
      <c r="X57" s="95">
        <f t="shared" si="0"/>
        <v>0</v>
      </c>
      <c r="Y57" s="94"/>
      <c r="Z57" s="94"/>
      <c r="AA57" s="93">
        <f t="shared" si="1"/>
        <v>66150</v>
      </c>
      <c r="AB57" s="85">
        <f t="shared" si="2"/>
        <v>66150</v>
      </c>
      <c r="AC57" s="82"/>
      <c r="AD57" s="128"/>
      <c r="AE57" s="88"/>
      <c r="AF57" s="87"/>
      <c r="AG57" s="86"/>
      <c r="AH57" s="85">
        <v>66150</v>
      </c>
      <c r="AI57" s="85">
        <f t="shared" si="3"/>
        <v>66150</v>
      </c>
      <c r="AJ57" s="80"/>
      <c r="AK57"/>
      <c r="AL57"/>
      <c r="AM57"/>
      <c r="AN57"/>
      <c r="AO57"/>
      <c r="AP57"/>
    </row>
    <row r="58" spans="23:42" x14ac:dyDescent="0.25">
      <c r="W58" s="84" t="s">
        <v>282</v>
      </c>
      <c r="X58" s="95">
        <f t="shared" si="0"/>
        <v>930000</v>
      </c>
      <c r="Y58" s="94"/>
      <c r="Z58" s="94"/>
      <c r="AA58" s="93">
        <f t="shared" si="1"/>
        <v>66150</v>
      </c>
      <c r="AB58" s="85">
        <f t="shared" si="2"/>
        <v>996150</v>
      </c>
      <c r="AC58" s="82">
        <f t="shared" ref="AC58" si="27">+AB58+AB57</f>
        <v>1062300</v>
      </c>
      <c r="AD58" s="128"/>
      <c r="AE58" s="88">
        <v>930000</v>
      </c>
      <c r="AF58" s="87"/>
      <c r="AG58" s="86"/>
      <c r="AH58" s="85">
        <v>66150</v>
      </c>
      <c r="AI58" s="85">
        <f t="shared" si="3"/>
        <v>996150</v>
      </c>
      <c r="AJ58" s="80">
        <f t="shared" ref="AJ58" si="28">+AI58+AI57</f>
        <v>1062300</v>
      </c>
      <c r="AK58"/>
      <c r="AL58"/>
      <c r="AM58"/>
      <c r="AN58"/>
      <c r="AO58"/>
      <c r="AP58"/>
    </row>
    <row r="59" spans="23:42" x14ac:dyDescent="0.25">
      <c r="W59" s="84" t="s">
        <v>281</v>
      </c>
      <c r="X59" s="95">
        <f t="shared" si="0"/>
        <v>0</v>
      </c>
      <c r="Y59" s="94"/>
      <c r="Z59" s="94"/>
      <c r="AA59" s="93">
        <f t="shared" si="1"/>
        <v>50456.25</v>
      </c>
      <c r="AB59" s="85">
        <f t="shared" si="2"/>
        <v>50456.25</v>
      </c>
      <c r="AC59" s="82"/>
      <c r="AD59" s="128"/>
      <c r="AE59" s="88"/>
      <c r="AF59" s="87"/>
      <c r="AG59" s="86"/>
      <c r="AH59" s="85">
        <v>50456.25</v>
      </c>
      <c r="AI59" s="85">
        <f t="shared" si="3"/>
        <v>50456.25</v>
      </c>
      <c r="AJ59" s="80"/>
    </row>
    <row r="60" spans="23:42" x14ac:dyDescent="0.25">
      <c r="W60" s="84" t="s">
        <v>280</v>
      </c>
      <c r="X60" s="95">
        <f t="shared" si="0"/>
        <v>965000</v>
      </c>
      <c r="Y60" s="94"/>
      <c r="Z60" s="94"/>
      <c r="AA60" s="93">
        <f t="shared" si="1"/>
        <v>50456.25</v>
      </c>
      <c r="AB60" s="85">
        <f t="shared" si="2"/>
        <v>1015456.25</v>
      </c>
      <c r="AC60" s="82">
        <f t="shared" ref="AC60" si="29">+AB60+AB59</f>
        <v>1065912.5</v>
      </c>
      <c r="AD60" s="128"/>
      <c r="AE60" s="88">
        <v>965000</v>
      </c>
      <c r="AF60" s="87"/>
      <c r="AG60" s="86"/>
      <c r="AH60" s="85">
        <v>50456.25</v>
      </c>
      <c r="AI60" s="85">
        <f t="shared" si="3"/>
        <v>1015456.25</v>
      </c>
      <c r="AJ60" s="80">
        <f t="shared" ref="AJ60" si="30">+AI60+AI59</f>
        <v>1065912.5</v>
      </c>
    </row>
    <row r="61" spans="23:42" x14ac:dyDescent="0.25">
      <c r="W61" s="84" t="s">
        <v>279</v>
      </c>
      <c r="X61" s="95">
        <f t="shared" si="0"/>
        <v>0</v>
      </c>
      <c r="Y61" s="94"/>
      <c r="Z61" s="94"/>
      <c r="AA61" s="93">
        <f t="shared" si="1"/>
        <v>34171.879999999997</v>
      </c>
      <c r="AB61" s="85">
        <f t="shared" si="2"/>
        <v>34171.879999999997</v>
      </c>
      <c r="AC61" s="82"/>
      <c r="AD61" s="128"/>
      <c r="AE61" s="88"/>
      <c r="AF61" s="87"/>
      <c r="AG61" s="86"/>
      <c r="AH61" s="85">
        <v>34171.879999999997</v>
      </c>
      <c r="AI61" s="85">
        <f t="shared" si="3"/>
        <v>34171.879999999997</v>
      </c>
      <c r="AJ61" s="80"/>
    </row>
    <row r="62" spans="23:42" x14ac:dyDescent="0.25">
      <c r="W62" s="84" t="s">
        <v>278</v>
      </c>
      <c r="X62" s="95">
        <f t="shared" si="0"/>
        <v>995000</v>
      </c>
      <c r="Y62" s="94"/>
      <c r="Z62" s="94"/>
      <c r="AA62" s="93">
        <f t="shared" si="1"/>
        <v>34171.879999999997</v>
      </c>
      <c r="AB62" s="85">
        <f t="shared" si="2"/>
        <v>1029171.88</v>
      </c>
      <c r="AC62" s="82">
        <f t="shared" ref="AC62" si="31">+AB62+AB61</f>
        <v>1063343.76</v>
      </c>
      <c r="AD62" s="128"/>
      <c r="AE62" s="88">
        <v>995000</v>
      </c>
      <c r="AF62" s="87"/>
      <c r="AG62" s="86"/>
      <c r="AH62" s="85">
        <v>34171.879999999997</v>
      </c>
      <c r="AI62" s="85">
        <f t="shared" si="3"/>
        <v>1029171.88</v>
      </c>
      <c r="AJ62" s="80">
        <f t="shared" ref="AJ62" si="32">+AI62+AI61</f>
        <v>1063343.76</v>
      </c>
    </row>
    <row r="63" spans="23:42" x14ac:dyDescent="0.25">
      <c r="W63" s="84" t="s">
        <v>277</v>
      </c>
      <c r="X63" s="95">
        <f t="shared" si="0"/>
        <v>0</v>
      </c>
      <c r="Y63" s="94"/>
      <c r="Z63" s="94"/>
      <c r="AA63" s="93">
        <f t="shared" si="1"/>
        <v>17381.25</v>
      </c>
      <c r="AB63" s="85">
        <f t="shared" si="2"/>
        <v>17381.25</v>
      </c>
      <c r="AC63" s="82"/>
      <c r="AD63" s="128"/>
      <c r="AE63" s="88"/>
      <c r="AF63" s="87"/>
      <c r="AG63" s="86"/>
      <c r="AH63" s="85">
        <v>17381.25</v>
      </c>
      <c r="AI63" s="85">
        <f t="shared" si="3"/>
        <v>17381.25</v>
      </c>
      <c r="AJ63" s="80"/>
    </row>
    <row r="64" spans="23:42" x14ac:dyDescent="0.25">
      <c r="W64" s="84" t="s">
        <v>276</v>
      </c>
      <c r="X64" s="95">
        <f t="shared" si="0"/>
        <v>1030000</v>
      </c>
      <c r="Y64" s="94"/>
      <c r="Z64" s="94"/>
      <c r="AA64" s="93">
        <f t="shared" si="1"/>
        <v>17381.25</v>
      </c>
      <c r="AB64" s="85">
        <f t="shared" si="2"/>
        <v>1047381.25</v>
      </c>
      <c r="AC64" s="82">
        <f t="shared" ref="AC64" si="33">+AB64+AB63</f>
        <v>1064762.5</v>
      </c>
      <c r="AD64" s="128"/>
      <c r="AE64" s="88">
        <v>1030000</v>
      </c>
      <c r="AF64" s="87"/>
      <c r="AG64" s="86"/>
      <c r="AH64" s="85">
        <v>17381.25</v>
      </c>
      <c r="AI64" s="85">
        <f t="shared" si="3"/>
        <v>1047381.25</v>
      </c>
      <c r="AJ64" s="80">
        <f t="shared" ref="AJ64" si="34">+AI64+AI63</f>
        <v>1064762.5</v>
      </c>
    </row>
    <row r="65" spans="23:36" x14ac:dyDescent="0.25">
      <c r="W65" s="84" t="s">
        <v>275</v>
      </c>
      <c r="X65" s="95">
        <f t="shared" si="0"/>
        <v>0</v>
      </c>
      <c r="Y65" s="94"/>
      <c r="Z65" s="94"/>
      <c r="AA65" s="93">
        <f t="shared" si="1"/>
        <v>0</v>
      </c>
      <c r="AB65" s="85">
        <f t="shared" si="2"/>
        <v>0</v>
      </c>
      <c r="AC65" s="82"/>
      <c r="AD65" s="128"/>
      <c r="AE65" s="88"/>
      <c r="AF65" s="87"/>
      <c r="AG65" s="86"/>
      <c r="AH65" s="85"/>
      <c r="AI65" s="85">
        <f t="shared" si="3"/>
        <v>0</v>
      </c>
      <c r="AJ65" s="80"/>
    </row>
    <row r="66" spans="23:36" x14ac:dyDescent="0.25">
      <c r="W66" s="84" t="s">
        <v>274</v>
      </c>
      <c r="X66" s="95">
        <f t="shared" si="0"/>
        <v>0</v>
      </c>
      <c r="Y66" s="94"/>
      <c r="Z66" s="94"/>
      <c r="AA66" s="93">
        <f t="shared" si="1"/>
        <v>0</v>
      </c>
      <c r="AB66" s="85">
        <f t="shared" si="2"/>
        <v>0</v>
      </c>
      <c r="AC66" s="82">
        <f t="shared" ref="AC66" si="35">+AB66+AB65</f>
        <v>0</v>
      </c>
      <c r="AD66" s="128"/>
      <c r="AE66" s="88"/>
      <c r="AF66" s="87"/>
      <c r="AG66" s="86"/>
      <c r="AH66" s="85"/>
      <c r="AI66" s="85">
        <f t="shared" si="3"/>
        <v>0</v>
      </c>
      <c r="AJ66" s="80">
        <f t="shared" ref="AJ66" si="36">+AI66+AI65</f>
        <v>0</v>
      </c>
    </row>
    <row r="67" spans="23:36" x14ac:dyDescent="0.25">
      <c r="W67" s="84" t="s">
        <v>273</v>
      </c>
      <c r="X67" s="95">
        <f t="shared" si="0"/>
        <v>0</v>
      </c>
      <c r="Y67" s="94"/>
      <c r="Z67" s="94"/>
      <c r="AA67" s="93">
        <f t="shared" si="1"/>
        <v>0</v>
      </c>
      <c r="AB67" s="85">
        <f t="shared" si="2"/>
        <v>0</v>
      </c>
      <c r="AC67" s="82"/>
      <c r="AD67" s="128"/>
      <c r="AE67" s="88"/>
      <c r="AF67" s="87"/>
      <c r="AG67" s="86"/>
      <c r="AH67" s="85"/>
      <c r="AI67" s="85">
        <f t="shared" si="3"/>
        <v>0</v>
      </c>
      <c r="AJ67" s="80"/>
    </row>
    <row r="68" spans="23:36" x14ac:dyDescent="0.25">
      <c r="W68" s="84" t="s">
        <v>405</v>
      </c>
      <c r="X68" s="95">
        <f t="shared" si="0"/>
        <v>0</v>
      </c>
      <c r="Y68" s="94"/>
      <c r="Z68" s="94"/>
      <c r="AA68" s="93">
        <f t="shared" si="1"/>
        <v>0</v>
      </c>
      <c r="AB68" s="85">
        <f t="shared" si="2"/>
        <v>0</v>
      </c>
      <c r="AC68" s="82">
        <f t="shared" ref="AC68" si="37">+AB68+AB67</f>
        <v>0</v>
      </c>
      <c r="AD68" s="128"/>
      <c r="AE68" s="88"/>
      <c r="AF68" s="87"/>
      <c r="AG68" s="86"/>
      <c r="AH68" s="85"/>
      <c r="AI68" s="85">
        <f t="shared" si="3"/>
        <v>0</v>
      </c>
      <c r="AJ68" s="80">
        <f t="shared" ref="AJ68" si="38">+AI68+AI67</f>
        <v>0</v>
      </c>
    </row>
    <row r="69" spans="23:36" x14ac:dyDescent="0.25">
      <c r="W69" s="84" t="s">
        <v>406</v>
      </c>
      <c r="X69" s="95">
        <f t="shared" si="0"/>
        <v>0</v>
      </c>
      <c r="Y69" s="94"/>
      <c r="Z69" s="94"/>
      <c r="AA69" s="93">
        <f t="shared" si="1"/>
        <v>0</v>
      </c>
      <c r="AB69" s="85">
        <f t="shared" si="2"/>
        <v>0</v>
      </c>
      <c r="AC69" s="82"/>
      <c r="AD69" s="128"/>
      <c r="AE69" s="88"/>
      <c r="AF69" s="87"/>
      <c r="AG69" s="86"/>
      <c r="AH69" s="85"/>
      <c r="AI69" s="85">
        <f t="shared" si="3"/>
        <v>0</v>
      </c>
      <c r="AJ69" s="80"/>
    </row>
    <row r="70" spans="23:36" x14ac:dyDescent="0.25">
      <c r="W70" s="84" t="s">
        <v>407</v>
      </c>
      <c r="X70" s="95">
        <f t="shared" si="0"/>
        <v>0</v>
      </c>
      <c r="Y70" s="94"/>
      <c r="Z70" s="94"/>
      <c r="AA70" s="93">
        <f t="shared" si="1"/>
        <v>0</v>
      </c>
      <c r="AB70" s="85">
        <f t="shared" si="2"/>
        <v>0</v>
      </c>
      <c r="AC70" s="82">
        <f t="shared" ref="AC70" si="39">+AB70+AB69</f>
        <v>0</v>
      </c>
      <c r="AD70" s="128"/>
      <c r="AE70" s="88"/>
      <c r="AF70" s="87"/>
      <c r="AG70" s="86"/>
      <c r="AH70" s="85"/>
      <c r="AI70" s="85">
        <f t="shared" si="3"/>
        <v>0</v>
      </c>
      <c r="AJ70" s="80">
        <f t="shared" ref="AJ70" si="40">+AI70+AI69</f>
        <v>0</v>
      </c>
    </row>
    <row r="71" spans="23:36" x14ac:dyDescent="0.25">
      <c r="W71" s="84" t="s">
        <v>408</v>
      </c>
      <c r="X71" s="95">
        <f t="shared" ref="X71:X91" si="41">SUMIF($AD$4:$AP$4,$X$4,AD71:AP71)</f>
        <v>0</v>
      </c>
      <c r="Y71" s="94"/>
      <c r="Z71" s="94"/>
      <c r="AA71" s="93">
        <f t="shared" ref="AA71:AA91" si="42">SUMIF($AD$4:$AP$4,$AA$4,AD71:AP71)</f>
        <v>0</v>
      </c>
      <c r="AB71" s="85">
        <f t="shared" ref="AB71:AB91" si="43">+X71+AA71</f>
        <v>0</v>
      </c>
      <c r="AC71" s="82"/>
      <c r="AD71" s="128"/>
      <c r="AE71" s="88"/>
      <c r="AF71" s="87"/>
      <c r="AG71" s="86"/>
      <c r="AH71" s="85"/>
      <c r="AI71" s="85">
        <f t="shared" ref="AI71:AI91" si="44">+AE71+AH71</f>
        <v>0</v>
      </c>
      <c r="AJ71" s="80"/>
    </row>
    <row r="72" spans="23:36" x14ac:dyDescent="0.25">
      <c r="W72" s="84" t="s">
        <v>409</v>
      </c>
      <c r="X72" s="95">
        <f t="shared" si="41"/>
        <v>0</v>
      </c>
      <c r="Y72" s="94"/>
      <c r="Z72" s="94"/>
      <c r="AA72" s="93">
        <f t="shared" si="42"/>
        <v>0</v>
      </c>
      <c r="AB72" s="85">
        <f t="shared" si="43"/>
        <v>0</v>
      </c>
      <c r="AC72" s="82">
        <f t="shared" ref="AC72" si="45">+AB72+AB71</f>
        <v>0</v>
      </c>
      <c r="AD72" s="128"/>
      <c r="AE72" s="88"/>
      <c r="AF72" s="87"/>
      <c r="AG72" s="86"/>
      <c r="AH72" s="85"/>
      <c r="AI72" s="85">
        <f t="shared" si="44"/>
        <v>0</v>
      </c>
      <c r="AJ72" s="80">
        <f t="shared" ref="AJ72" si="46">+AI72+AI71</f>
        <v>0</v>
      </c>
    </row>
    <row r="73" spans="23:36" x14ac:dyDescent="0.25">
      <c r="W73" s="84" t="s">
        <v>410</v>
      </c>
      <c r="X73" s="95">
        <f t="shared" si="41"/>
        <v>0</v>
      </c>
      <c r="Y73" s="94"/>
      <c r="Z73" s="94"/>
      <c r="AA73" s="93">
        <f t="shared" si="42"/>
        <v>0</v>
      </c>
      <c r="AB73" s="85">
        <f t="shared" si="43"/>
        <v>0</v>
      </c>
      <c r="AC73" s="82"/>
      <c r="AD73" s="128"/>
      <c r="AE73" s="88"/>
      <c r="AF73" s="87"/>
      <c r="AG73" s="86"/>
      <c r="AH73" s="85"/>
      <c r="AI73" s="85">
        <f t="shared" si="44"/>
        <v>0</v>
      </c>
      <c r="AJ73" s="80"/>
    </row>
    <row r="74" spans="23:36" x14ac:dyDescent="0.25">
      <c r="W74" s="84" t="s">
        <v>411</v>
      </c>
      <c r="X74" s="95">
        <f t="shared" si="41"/>
        <v>0</v>
      </c>
      <c r="Y74" s="94"/>
      <c r="Z74" s="94"/>
      <c r="AA74" s="93">
        <f t="shared" si="42"/>
        <v>0</v>
      </c>
      <c r="AB74" s="85">
        <f t="shared" si="43"/>
        <v>0</v>
      </c>
      <c r="AC74" s="82">
        <f t="shared" ref="AC74" si="47">+AB74+AB73</f>
        <v>0</v>
      </c>
      <c r="AD74" s="128"/>
      <c r="AE74" s="88"/>
      <c r="AF74" s="87"/>
      <c r="AG74" s="86"/>
      <c r="AH74" s="85"/>
      <c r="AI74" s="85">
        <f t="shared" si="44"/>
        <v>0</v>
      </c>
      <c r="AJ74" s="80">
        <f t="shared" ref="AJ74" si="48">+AI74+AI73</f>
        <v>0</v>
      </c>
    </row>
    <row r="75" spans="23:36" x14ac:dyDescent="0.25">
      <c r="W75" s="84" t="s">
        <v>412</v>
      </c>
      <c r="X75" s="95">
        <f t="shared" si="41"/>
        <v>0</v>
      </c>
      <c r="Y75" s="94"/>
      <c r="Z75" s="94"/>
      <c r="AA75" s="93">
        <f t="shared" si="42"/>
        <v>0</v>
      </c>
      <c r="AB75" s="85">
        <f t="shared" si="43"/>
        <v>0</v>
      </c>
      <c r="AC75" s="82"/>
      <c r="AD75" s="128"/>
      <c r="AE75" s="88"/>
      <c r="AF75" s="87"/>
      <c r="AG75" s="86"/>
      <c r="AH75" s="85"/>
      <c r="AI75" s="85">
        <f t="shared" si="44"/>
        <v>0</v>
      </c>
      <c r="AJ75" s="80"/>
    </row>
    <row r="76" spans="23:36" x14ac:dyDescent="0.25">
      <c r="W76" s="84" t="s">
        <v>413</v>
      </c>
      <c r="X76" s="95">
        <f t="shared" si="41"/>
        <v>0</v>
      </c>
      <c r="Y76" s="94"/>
      <c r="Z76" s="94"/>
      <c r="AA76" s="93">
        <f t="shared" si="42"/>
        <v>0</v>
      </c>
      <c r="AB76" s="85">
        <f t="shared" si="43"/>
        <v>0</v>
      </c>
      <c r="AC76" s="82">
        <f t="shared" ref="AC76" si="49">+AB76+AB75</f>
        <v>0</v>
      </c>
      <c r="AD76" s="128"/>
      <c r="AE76" s="88"/>
      <c r="AF76" s="87"/>
      <c r="AG76" s="86"/>
      <c r="AH76" s="85"/>
      <c r="AI76" s="85">
        <f t="shared" si="44"/>
        <v>0</v>
      </c>
      <c r="AJ76" s="80">
        <f t="shared" ref="AJ76" si="50">+AI76+AI75</f>
        <v>0</v>
      </c>
    </row>
    <row r="77" spans="23:36" x14ac:dyDescent="0.25">
      <c r="W77" s="84" t="s">
        <v>414</v>
      </c>
      <c r="X77" s="95">
        <f t="shared" si="41"/>
        <v>0</v>
      </c>
      <c r="Y77" s="94"/>
      <c r="Z77" s="94"/>
      <c r="AA77" s="93">
        <f t="shared" si="42"/>
        <v>0</v>
      </c>
      <c r="AB77" s="85">
        <f t="shared" si="43"/>
        <v>0</v>
      </c>
      <c r="AC77" s="82"/>
      <c r="AD77" s="128"/>
      <c r="AE77" s="88"/>
      <c r="AF77" s="87"/>
      <c r="AG77" s="86"/>
      <c r="AH77" s="85"/>
      <c r="AI77" s="85">
        <f t="shared" si="44"/>
        <v>0</v>
      </c>
      <c r="AJ77" s="80"/>
    </row>
    <row r="78" spans="23:36" x14ac:dyDescent="0.25">
      <c r="W78" s="84" t="s">
        <v>415</v>
      </c>
      <c r="X78" s="95">
        <f t="shared" si="41"/>
        <v>0</v>
      </c>
      <c r="Y78" s="94"/>
      <c r="Z78" s="94"/>
      <c r="AA78" s="93">
        <f t="shared" si="42"/>
        <v>0</v>
      </c>
      <c r="AB78" s="85">
        <f t="shared" si="43"/>
        <v>0</v>
      </c>
      <c r="AC78" s="82">
        <f t="shared" ref="AC78" si="51">+AB78+AB77</f>
        <v>0</v>
      </c>
      <c r="AD78" s="128"/>
      <c r="AE78" s="88"/>
      <c r="AF78" s="87"/>
      <c r="AG78" s="86"/>
      <c r="AH78" s="85"/>
      <c r="AI78" s="85">
        <f t="shared" si="44"/>
        <v>0</v>
      </c>
      <c r="AJ78" s="80">
        <f t="shared" ref="AJ78" si="52">+AI78+AI77</f>
        <v>0</v>
      </c>
    </row>
    <row r="79" spans="23:36" x14ac:dyDescent="0.25">
      <c r="W79" s="84" t="s">
        <v>416</v>
      </c>
      <c r="X79" s="95">
        <f t="shared" si="41"/>
        <v>0</v>
      </c>
      <c r="Y79" s="94"/>
      <c r="Z79" s="94"/>
      <c r="AA79" s="93">
        <f t="shared" si="42"/>
        <v>0</v>
      </c>
      <c r="AB79" s="85">
        <f t="shared" si="43"/>
        <v>0</v>
      </c>
      <c r="AC79" s="82"/>
      <c r="AD79" s="128"/>
      <c r="AE79" s="88"/>
      <c r="AF79" s="87"/>
      <c r="AG79" s="86"/>
      <c r="AH79" s="85"/>
      <c r="AI79" s="85">
        <f t="shared" si="44"/>
        <v>0</v>
      </c>
      <c r="AJ79" s="80"/>
    </row>
    <row r="80" spans="23:36" x14ac:dyDescent="0.25">
      <c r="W80" s="84" t="s">
        <v>417</v>
      </c>
      <c r="X80" s="95">
        <f t="shared" si="41"/>
        <v>0</v>
      </c>
      <c r="Y80" s="94"/>
      <c r="Z80" s="94"/>
      <c r="AA80" s="93">
        <f t="shared" si="42"/>
        <v>0</v>
      </c>
      <c r="AB80" s="85">
        <f t="shared" si="43"/>
        <v>0</v>
      </c>
      <c r="AC80" s="82">
        <f t="shared" ref="AC80" si="53">+AB80+AB79</f>
        <v>0</v>
      </c>
      <c r="AD80" s="128"/>
      <c r="AE80" s="88"/>
      <c r="AF80" s="87"/>
      <c r="AG80" s="86"/>
      <c r="AH80" s="85"/>
      <c r="AI80" s="85">
        <f t="shared" si="44"/>
        <v>0</v>
      </c>
      <c r="AJ80" s="80">
        <f t="shared" ref="AJ80" si="54">+AI80+AI79</f>
        <v>0</v>
      </c>
    </row>
    <row r="81" spans="23:36" x14ac:dyDescent="0.25">
      <c r="W81" s="84" t="s">
        <v>418</v>
      </c>
      <c r="X81" s="95">
        <f t="shared" si="41"/>
        <v>0</v>
      </c>
      <c r="Y81" s="94"/>
      <c r="Z81" s="94"/>
      <c r="AA81" s="93">
        <f t="shared" si="42"/>
        <v>0</v>
      </c>
      <c r="AB81" s="85">
        <f t="shared" si="43"/>
        <v>0</v>
      </c>
      <c r="AC81" s="82"/>
      <c r="AD81" s="128"/>
      <c r="AE81" s="88"/>
      <c r="AF81" s="87"/>
      <c r="AG81" s="86"/>
      <c r="AH81" s="85"/>
      <c r="AI81" s="85">
        <f t="shared" si="44"/>
        <v>0</v>
      </c>
      <c r="AJ81" s="80"/>
    </row>
    <row r="82" spans="23:36" x14ac:dyDescent="0.25">
      <c r="W82" s="84" t="s">
        <v>419</v>
      </c>
      <c r="X82" s="95">
        <f t="shared" si="41"/>
        <v>0</v>
      </c>
      <c r="Y82" s="94"/>
      <c r="Z82" s="94"/>
      <c r="AA82" s="93">
        <f t="shared" si="42"/>
        <v>0</v>
      </c>
      <c r="AB82" s="85">
        <f t="shared" si="43"/>
        <v>0</v>
      </c>
      <c r="AC82" s="82">
        <f t="shared" ref="AC82" si="55">+AB82+AB81</f>
        <v>0</v>
      </c>
      <c r="AD82" s="128"/>
      <c r="AE82" s="88"/>
      <c r="AF82" s="87"/>
      <c r="AG82" s="86"/>
      <c r="AH82" s="85"/>
      <c r="AI82" s="85">
        <f t="shared" si="44"/>
        <v>0</v>
      </c>
      <c r="AJ82" s="80">
        <f t="shared" ref="AJ82" si="56">+AI82+AI81</f>
        <v>0</v>
      </c>
    </row>
    <row r="83" spans="23:36" x14ac:dyDescent="0.25">
      <c r="W83" s="84" t="s">
        <v>420</v>
      </c>
      <c r="X83" s="95">
        <f t="shared" si="41"/>
        <v>0</v>
      </c>
      <c r="Y83" s="94"/>
      <c r="Z83" s="94"/>
      <c r="AA83" s="93">
        <f t="shared" si="42"/>
        <v>0</v>
      </c>
      <c r="AB83" s="85">
        <f t="shared" si="43"/>
        <v>0</v>
      </c>
      <c r="AC83" s="82"/>
      <c r="AD83" s="128"/>
      <c r="AE83" s="88"/>
      <c r="AF83" s="87"/>
      <c r="AG83" s="86"/>
      <c r="AH83" s="85"/>
      <c r="AI83" s="85">
        <f t="shared" si="44"/>
        <v>0</v>
      </c>
      <c r="AJ83" s="80"/>
    </row>
    <row r="84" spans="23:36" x14ac:dyDescent="0.25">
      <c r="W84" s="84" t="s">
        <v>421</v>
      </c>
      <c r="X84" s="95">
        <f t="shared" si="41"/>
        <v>0</v>
      </c>
      <c r="Y84" s="94"/>
      <c r="Z84" s="94"/>
      <c r="AA84" s="93">
        <f t="shared" si="42"/>
        <v>0</v>
      </c>
      <c r="AB84" s="85">
        <f t="shared" si="43"/>
        <v>0</v>
      </c>
      <c r="AC84" s="82">
        <f t="shared" ref="AC84" si="57">+AB84+AB83</f>
        <v>0</v>
      </c>
      <c r="AD84" s="128"/>
      <c r="AE84" s="88"/>
      <c r="AF84" s="87"/>
      <c r="AG84" s="86"/>
      <c r="AH84" s="85"/>
      <c r="AI84" s="85">
        <f t="shared" si="44"/>
        <v>0</v>
      </c>
      <c r="AJ84" s="80">
        <f t="shared" ref="AJ84" si="58">+AI84+AI83</f>
        <v>0</v>
      </c>
    </row>
    <row r="85" spans="23:36" x14ac:dyDescent="0.25">
      <c r="W85" s="84" t="s">
        <v>422</v>
      </c>
      <c r="X85" s="95">
        <f t="shared" si="41"/>
        <v>0</v>
      </c>
      <c r="Y85" s="94"/>
      <c r="Z85" s="94"/>
      <c r="AA85" s="93">
        <f t="shared" si="42"/>
        <v>0</v>
      </c>
      <c r="AB85" s="85">
        <f t="shared" si="43"/>
        <v>0</v>
      </c>
      <c r="AC85" s="82"/>
      <c r="AD85" s="128"/>
      <c r="AE85" s="88"/>
      <c r="AF85" s="87"/>
      <c r="AG85" s="86"/>
      <c r="AH85" s="85"/>
      <c r="AI85" s="85">
        <f t="shared" si="44"/>
        <v>0</v>
      </c>
      <c r="AJ85" s="80"/>
    </row>
    <row r="86" spans="23:36" x14ac:dyDescent="0.25">
      <c r="W86" s="84" t="s">
        <v>423</v>
      </c>
      <c r="X86" s="95">
        <f t="shared" si="41"/>
        <v>0</v>
      </c>
      <c r="Y86" s="94"/>
      <c r="Z86" s="94"/>
      <c r="AA86" s="93">
        <f t="shared" si="42"/>
        <v>0</v>
      </c>
      <c r="AB86" s="85">
        <f t="shared" si="43"/>
        <v>0</v>
      </c>
      <c r="AC86" s="82">
        <f t="shared" ref="AC86" si="59">+AB86+AB85</f>
        <v>0</v>
      </c>
      <c r="AD86" s="128"/>
      <c r="AE86" s="88"/>
      <c r="AF86" s="87"/>
      <c r="AG86" s="86"/>
      <c r="AH86" s="85"/>
      <c r="AI86" s="85">
        <f t="shared" si="44"/>
        <v>0</v>
      </c>
      <c r="AJ86" s="80">
        <f t="shared" ref="AJ86" si="60">+AI86+AI85</f>
        <v>0</v>
      </c>
    </row>
    <row r="87" spans="23:36" x14ac:dyDescent="0.25">
      <c r="W87" s="84" t="s">
        <v>424</v>
      </c>
      <c r="X87" s="95">
        <f t="shared" si="41"/>
        <v>0</v>
      </c>
      <c r="Y87" s="94"/>
      <c r="Z87" s="94"/>
      <c r="AA87" s="93">
        <f t="shared" si="42"/>
        <v>0</v>
      </c>
      <c r="AB87" s="85">
        <f t="shared" si="43"/>
        <v>0</v>
      </c>
      <c r="AC87" s="82"/>
      <c r="AD87" s="128"/>
      <c r="AE87" s="88"/>
      <c r="AF87" s="87"/>
      <c r="AG87" s="86"/>
      <c r="AH87" s="85"/>
      <c r="AI87" s="85">
        <f t="shared" si="44"/>
        <v>0</v>
      </c>
      <c r="AJ87" s="80"/>
    </row>
    <row r="88" spans="23:36" x14ac:dyDescent="0.25">
      <c r="W88" s="84" t="s">
        <v>425</v>
      </c>
      <c r="X88" s="95">
        <f t="shared" si="41"/>
        <v>0</v>
      </c>
      <c r="Y88" s="94"/>
      <c r="Z88" s="94"/>
      <c r="AA88" s="93">
        <f t="shared" si="42"/>
        <v>0</v>
      </c>
      <c r="AB88" s="85">
        <f t="shared" si="43"/>
        <v>0</v>
      </c>
      <c r="AC88" s="82">
        <f t="shared" ref="AC88" si="61">+AB88+AB87</f>
        <v>0</v>
      </c>
      <c r="AD88" s="128"/>
      <c r="AE88" s="88"/>
      <c r="AF88" s="87"/>
      <c r="AG88" s="86"/>
      <c r="AH88" s="85"/>
      <c r="AI88" s="85">
        <f t="shared" si="44"/>
        <v>0</v>
      </c>
      <c r="AJ88" s="80">
        <f t="shared" ref="AJ88" si="62">+AI88+AI87</f>
        <v>0</v>
      </c>
    </row>
    <row r="89" spans="23:36" x14ac:dyDescent="0.25">
      <c r="W89" s="84" t="s">
        <v>426</v>
      </c>
      <c r="X89" s="95">
        <f t="shared" si="41"/>
        <v>0</v>
      </c>
      <c r="Y89" s="94"/>
      <c r="Z89" s="94"/>
      <c r="AA89" s="93">
        <f t="shared" si="42"/>
        <v>0</v>
      </c>
      <c r="AB89" s="85">
        <f t="shared" si="43"/>
        <v>0</v>
      </c>
      <c r="AC89" s="82"/>
      <c r="AD89" s="128"/>
      <c r="AE89" s="88"/>
      <c r="AF89" s="87"/>
      <c r="AG89" s="86"/>
      <c r="AH89" s="85"/>
      <c r="AI89" s="85">
        <f t="shared" si="44"/>
        <v>0</v>
      </c>
      <c r="AJ89" s="80"/>
    </row>
    <row r="90" spans="23:36" x14ac:dyDescent="0.25">
      <c r="W90" s="84" t="s">
        <v>427</v>
      </c>
      <c r="X90" s="95">
        <f t="shared" si="41"/>
        <v>0</v>
      </c>
      <c r="Y90" s="94"/>
      <c r="Z90" s="94"/>
      <c r="AA90" s="93">
        <f t="shared" si="42"/>
        <v>0</v>
      </c>
      <c r="AB90" s="85">
        <f t="shared" si="43"/>
        <v>0</v>
      </c>
      <c r="AC90" s="82">
        <f t="shared" ref="AC90" si="63">+AB90+AB89</f>
        <v>0</v>
      </c>
      <c r="AD90" s="128"/>
      <c r="AE90" s="88"/>
      <c r="AF90" s="87"/>
      <c r="AG90" s="86"/>
      <c r="AH90" s="85"/>
      <c r="AI90" s="85">
        <f t="shared" si="44"/>
        <v>0</v>
      </c>
      <c r="AJ90" s="80">
        <f t="shared" ref="AJ90" si="64">+AI90+AI89</f>
        <v>0</v>
      </c>
    </row>
    <row r="91" spans="23:36" x14ac:dyDescent="0.25">
      <c r="W91" s="84" t="s">
        <v>428</v>
      </c>
      <c r="X91" s="95">
        <f t="shared" si="41"/>
        <v>0</v>
      </c>
      <c r="Y91" s="94"/>
      <c r="Z91" s="94"/>
      <c r="AA91" s="93">
        <f t="shared" si="42"/>
        <v>0</v>
      </c>
      <c r="AB91" s="85">
        <f t="shared" si="43"/>
        <v>0</v>
      </c>
      <c r="AC91" s="82"/>
      <c r="AD91" s="128"/>
      <c r="AE91" s="88"/>
      <c r="AF91" s="87"/>
      <c r="AG91" s="86"/>
      <c r="AH91" s="85"/>
      <c r="AI91" s="85">
        <f t="shared" si="44"/>
        <v>0</v>
      </c>
      <c r="AJ91" s="80"/>
    </row>
  </sheetData>
  <mergeCells count="16">
    <mergeCell ref="AK1:AP1"/>
    <mergeCell ref="AK2:AP2"/>
    <mergeCell ref="X1:AC1"/>
    <mergeCell ref="X2:AC2"/>
    <mergeCell ref="AE1:AJ1"/>
    <mergeCell ref="AE2:AJ2"/>
    <mergeCell ref="N6:T6"/>
    <mergeCell ref="B33:D33"/>
    <mergeCell ref="D28:S29"/>
    <mergeCell ref="C28:C29"/>
    <mergeCell ref="A28:A29"/>
    <mergeCell ref="B28:B29"/>
    <mergeCell ref="A26:A27"/>
    <mergeCell ref="B26:B27"/>
    <mergeCell ref="C26:C27"/>
    <mergeCell ref="D26:S27"/>
  </mergeCells>
  <pageMargins left="0.45" right="0.45" top="0.75" bottom="0.75" header="0.3" footer="0.3"/>
  <pageSetup scale="79" fitToHeight="0" orientation="landscape" r:id="rId1"/>
  <headerFooter>
    <oddFooter>&amp;L
&amp;C
     &amp;P</oddFooter>
  </headerFooter>
  <rowBreaks count="2" manualBreakCount="2">
    <brk id="21" max="17" man="1"/>
    <brk id="30"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9.140625" style="10"/>
    <col min="26" max="26" width="16.85546875" style="10" bestFit="1" customWidth="1"/>
    <col min="27" max="27" width="13.28515625" style="10" bestFit="1" customWidth="1"/>
    <col min="28" max="29" width="15" style="10" bestFit="1" customWidth="1"/>
    <col min="30" max="30" width="9.140625" style="10"/>
    <col min="31" max="31" width="15" style="10" bestFit="1" customWidth="1"/>
    <col min="32" max="32" width="3.28515625" style="10" bestFit="1" customWidth="1"/>
    <col min="33" max="33" width="8.5703125" style="10" bestFit="1" customWidth="1"/>
    <col min="34" max="34" width="13.28515625" style="10" bestFit="1" customWidth="1"/>
    <col min="35" max="36" width="15" style="10" bestFit="1" customWidth="1"/>
    <col min="37" max="16384" width="9.140625" style="10"/>
  </cols>
  <sheetData>
    <row r="1" spans="1:37" ht="19.5" thickBot="1" x14ac:dyDescent="0.35">
      <c r="A1" s="12" t="s">
        <v>0</v>
      </c>
      <c r="W1" s="114"/>
      <c r="X1" s="197" t="s">
        <v>381</v>
      </c>
      <c r="Y1" s="198"/>
      <c r="Z1" s="198"/>
      <c r="AA1" s="198"/>
      <c r="AB1" s="198"/>
      <c r="AC1" s="199"/>
      <c r="AD1" s="131"/>
      <c r="AE1" s="197" t="s">
        <v>381</v>
      </c>
      <c r="AF1" s="198"/>
      <c r="AG1" s="198"/>
      <c r="AH1" s="198"/>
      <c r="AI1" s="198"/>
      <c r="AJ1" s="199"/>
      <c r="AK1" s="122"/>
    </row>
    <row r="2" spans="1:37" ht="16.5" thickBot="1" x14ac:dyDescent="0.3">
      <c r="A2" s="13" t="s">
        <v>120</v>
      </c>
      <c r="W2" s="113"/>
      <c r="X2" s="214" t="s">
        <v>5</v>
      </c>
      <c r="Y2" s="215"/>
      <c r="Z2" s="215"/>
      <c r="AA2" s="215"/>
      <c r="AB2" s="215"/>
      <c r="AC2" s="216"/>
      <c r="AD2" s="130"/>
      <c r="AE2" s="200" t="s">
        <v>380</v>
      </c>
      <c r="AF2" s="201"/>
      <c r="AG2" s="201"/>
      <c r="AH2" s="201"/>
      <c r="AI2" s="201"/>
      <c r="AJ2" s="202"/>
      <c r="AK2" s="118"/>
    </row>
    <row r="3" spans="1:37" ht="16.5" thickBot="1" x14ac:dyDescent="0.3">
      <c r="A3" s="13" t="str">
        <f>Summary!A3</f>
        <v>As Of September 30, 2019</v>
      </c>
      <c r="W3" s="113"/>
      <c r="X3" s="136"/>
      <c r="Y3" s="134"/>
      <c r="Z3" s="134"/>
      <c r="AA3" s="134"/>
      <c r="AB3" s="134"/>
      <c r="AC3" s="111"/>
      <c r="AD3" s="130"/>
      <c r="AE3" s="109">
        <v>2016</v>
      </c>
      <c r="AF3" s="107"/>
      <c r="AG3" s="107"/>
      <c r="AH3" s="107">
        <v>2016</v>
      </c>
      <c r="AI3" s="107"/>
      <c r="AJ3" s="106"/>
      <c r="AK3" s="118"/>
    </row>
    <row r="4" spans="1:37" ht="16.5" thickBot="1" x14ac:dyDescent="0.3">
      <c r="A4" s="13"/>
      <c r="W4" s="112" t="s">
        <v>255</v>
      </c>
      <c r="X4" s="136" t="s">
        <v>3</v>
      </c>
      <c r="Y4" s="134"/>
      <c r="Z4" s="134"/>
      <c r="AA4" s="135" t="s">
        <v>4</v>
      </c>
      <c r="AB4" s="134" t="s">
        <v>5</v>
      </c>
      <c r="AC4" s="111" t="s">
        <v>249</v>
      </c>
      <c r="AD4" s="129"/>
      <c r="AE4" s="109" t="s">
        <v>3</v>
      </c>
      <c r="AF4" s="107"/>
      <c r="AG4" s="108" t="s">
        <v>250</v>
      </c>
      <c r="AH4" s="108" t="s">
        <v>4</v>
      </c>
      <c r="AI4" s="107" t="s">
        <v>5</v>
      </c>
      <c r="AJ4" s="106" t="s">
        <v>249</v>
      </c>
      <c r="AK4" s="118"/>
    </row>
    <row r="5" spans="1:37" ht="15.75" thickBot="1" x14ac:dyDescent="0.3">
      <c r="W5"/>
      <c r="X5" s="101">
        <f>SUM(X7:X65)</f>
        <v>2690000</v>
      </c>
      <c r="Y5" s="105"/>
      <c r="Z5" s="104"/>
      <c r="AA5" s="101">
        <f>SUM(AA7:AA65)</f>
        <v>711556.34000000008</v>
      </c>
      <c r="AB5" s="101">
        <f>SUM(AB7:AB65)</f>
        <v>3401556.3399999994</v>
      </c>
      <c r="AC5" s="103">
        <f>SUM(AC7:AC65)</f>
        <v>3401556.34</v>
      </c>
      <c r="AD5"/>
      <c r="AE5" s="101">
        <f>SUM(AE7:AE65)</f>
        <v>2690000</v>
      </c>
      <c r="AF5" s="105"/>
      <c r="AG5" s="104"/>
      <c r="AH5" s="101">
        <f>SUM(AH7:AH65)</f>
        <v>711556.34000000008</v>
      </c>
      <c r="AI5" s="101">
        <f>SUM(AI7:AI65)</f>
        <v>3401556.3399999994</v>
      </c>
      <c r="AJ5" s="101">
        <f>SUM(AJ7:AJ65)</f>
        <v>3401556.34</v>
      </c>
      <c r="AK5" s="96"/>
    </row>
    <row r="6" spans="1:37" ht="15.75" x14ac:dyDescent="0.25">
      <c r="A6" s="13" t="s">
        <v>2</v>
      </c>
      <c r="B6" s="13" t="s">
        <v>36</v>
      </c>
      <c r="C6" s="14"/>
      <c r="D6" s="14"/>
      <c r="E6" s="14"/>
      <c r="F6" s="14"/>
      <c r="N6" s="194" t="s">
        <v>13</v>
      </c>
      <c r="O6" s="194"/>
      <c r="P6" s="194"/>
      <c r="Q6" s="194"/>
      <c r="R6" s="194"/>
      <c r="S6" s="194"/>
      <c r="T6" s="194"/>
      <c r="W6"/>
      <c r="X6" s="100"/>
      <c r="Y6" s="98"/>
      <c r="Z6" s="99"/>
      <c r="AA6" s="98"/>
      <c r="AB6" s="98">
        <v>0</v>
      </c>
      <c r="AC6" s="97"/>
      <c r="AD6"/>
      <c r="AE6" s="100"/>
      <c r="AF6" s="98"/>
      <c r="AG6" s="99"/>
      <c r="AH6" s="98"/>
      <c r="AI6" s="98"/>
      <c r="AJ6" s="98">
        <v>0</v>
      </c>
      <c r="AK6" s="96"/>
    </row>
    <row r="7" spans="1:37" s="15" customFormat="1" x14ac:dyDescent="0.25">
      <c r="F7" s="16" t="s">
        <v>5</v>
      </c>
      <c r="G7" s="16"/>
      <c r="H7" s="16" t="s">
        <v>11</v>
      </c>
      <c r="I7" s="16"/>
      <c r="J7" s="16" t="s">
        <v>12</v>
      </c>
      <c r="L7" s="16" t="s">
        <v>31</v>
      </c>
      <c r="M7" s="16"/>
      <c r="N7" s="53" t="s">
        <v>125</v>
      </c>
      <c r="W7" s="84" t="s">
        <v>333</v>
      </c>
      <c r="X7" s="95">
        <f t="shared" ref="X7:X22" si="0">SUMIF($AD$4:$AK$4,$X$4,AD7:AK7)</f>
        <v>0</v>
      </c>
      <c r="Y7" s="94"/>
      <c r="Z7" s="94"/>
      <c r="AA7" s="93">
        <f t="shared" ref="AA7:AA22" si="1">SUMIF($AD$4:$AK$4,$AA$4,AD7:AK7)</f>
        <v>33828.129999999997</v>
      </c>
      <c r="AB7" s="93">
        <f t="shared" ref="AB7:AB22" si="2">+AI7</f>
        <v>33828.129999999997</v>
      </c>
      <c r="AC7" s="82"/>
      <c r="AD7" s="128"/>
      <c r="AE7" s="89"/>
      <c r="AF7" s="92"/>
      <c r="AG7" s="86"/>
      <c r="AH7" s="85">
        <v>33828.129999999997</v>
      </c>
      <c r="AI7" s="85">
        <f t="shared" ref="AI7:AI40" si="3">+AE7+AH7</f>
        <v>33828.129999999997</v>
      </c>
      <c r="AJ7" s="80"/>
      <c r="AK7"/>
    </row>
    <row r="8" spans="1:37"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84" t="s">
        <v>332</v>
      </c>
      <c r="X8" s="95">
        <f t="shared" si="0"/>
        <v>115000</v>
      </c>
      <c r="Y8" s="94"/>
      <c r="Z8" s="94"/>
      <c r="AA8" s="93">
        <f t="shared" si="1"/>
        <v>33828.129999999997</v>
      </c>
      <c r="AB8" s="93">
        <f t="shared" si="2"/>
        <v>148828.13</v>
      </c>
      <c r="AC8" s="82">
        <f>+AB8+AB7</f>
        <v>182656.26</v>
      </c>
      <c r="AD8" s="128"/>
      <c r="AE8" s="89">
        <v>115000</v>
      </c>
      <c r="AF8" s="92"/>
      <c r="AG8" s="86">
        <v>0.02</v>
      </c>
      <c r="AH8" s="85">
        <v>33828.129999999997</v>
      </c>
      <c r="AI8" s="85">
        <f t="shared" si="3"/>
        <v>148828.13</v>
      </c>
      <c r="AJ8" s="80">
        <f>+AI8+AI7</f>
        <v>182656.26</v>
      </c>
      <c r="AK8"/>
    </row>
    <row r="9" spans="1:37" x14ac:dyDescent="0.25">
      <c r="B9" s="19"/>
      <c r="C9" s="19"/>
      <c r="D9" s="19"/>
      <c r="E9" s="19"/>
      <c r="P9" s="20"/>
      <c r="Q9" s="20"/>
      <c r="R9" s="20"/>
      <c r="S9" s="20"/>
      <c r="T9" s="20"/>
      <c r="W9" s="84" t="s">
        <v>331</v>
      </c>
      <c r="X9" s="95">
        <f t="shared" si="0"/>
        <v>0</v>
      </c>
      <c r="Y9" s="94"/>
      <c r="Z9" s="94"/>
      <c r="AA9" s="93">
        <f t="shared" si="1"/>
        <v>32678.13</v>
      </c>
      <c r="AB9" s="93">
        <f t="shared" si="2"/>
        <v>32678.13</v>
      </c>
      <c r="AC9" s="82"/>
      <c r="AD9" s="128"/>
      <c r="AE9" s="89"/>
      <c r="AF9" s="92"/>
      <c r="AG9" s="86"/>
      <c r="AH9" s="85">
        <v>32678.13</v>
      </c>
      <c r="AI9" s="85">
        <f t="shared" si="3"/>
        <v>32678.13</v>
      </c>
      <c r="AJ9" s="80"/>
      <c r="AK9"/>
    </row>
    <row r="10" spans="1:37" x14ac:dyDescent="0.25">
      <c r="A10" s="62">
        <v>510216</v>
      </c>
      <c r="B10" s="19">
        <v>2016</v>
      </c>
      <c r="C10" s="19"/>
      <c r="D10" s="24">
        <v>42597</v>
      </c>
      <c r="E10" s="19"/>
      <c r="F10" s="2">
        <v>2756569.86</v>
      </c>
      <c r="G10" s="1"/>
      <c r="H10" s="2">
        <f t="shared" ref="H10" si="4">+F10-J10</f>
        <v>2546774.94</v>
      </c>
      <c r="I10" s="1"/>
      <c r="J10" s="2">
        <f>IFERROR(VLOOKUP(A10,DC!A:C,3,FALSE),0)</f>
        <v>209794.91999999995</v>
      </c>
      <c r="L10" s="24">
        <v>49827</v>
      </c>
      <c r="M10" s="24"/>
      <c r="N10" s="2">
        <v>3045000</v>
      </c>
      <c r="P10" s="2">
        <f>SUMIFS($5:$5,$3:$3,B10,$4:$4,$P$8)</f>
        <v>2690000</v>
      </c>
      <c r="Q10" s="1"/>
      <c r="R10" s="2">
        <f>SUMIFS($5:$5,$3:$3,B10,$4:$4,$R$8)</f>
        <v>711556.34000000008</v>
      </c>
      <c r="S10" s="1"/>
      <c r="T10" s="2">
        <f>SUM(P10:R10)</f>
        <v>3401556.34</v>
      </c>
      <c r="W10" s="84" t="s">
        <v>330</v>
      </c>
      <c r="X10" s="95">
        <f t="shared" si="0"/>
        <v>120000</v>
      </c>
      <c r="Y10" s="94"/>
      <c r="Z10" s="94"/>
      <c r="AA10" s="93">
        <f t="shared" si="1"/>
        <v>32678.13</v>
      </c>
      <c r="AB10" s="93">
        <f t="shared" si="2"/>
        <v>152678.13</v>
      </c>
      <c r="AC10" s="82">
        <f>+AB10+AB9</f>
        <v>185356.26</v>
      </c>
      <c r="AD10" s="128"/>
      <c r="AE10" s="89">
        <v>120000</v>
      </c>
      <c r="AF10" s="92"/>
      <c r="AG10" s="86">
        <v>0.02</v>
      </c>
      <c r="AH10" s="85">
        <v>32678.13</v>
      </c>
      <c r="AI10" s="85">
        <f t="shared" si="3"/>
        <v>152678.13</v>
      </c>
      <c r="AJ10" s="80">
        <f>+AI10+AI9</f>
        <v>185356.26</v>
      </c>
      <c r="AK10"/>
    </row>
    <row r="11" spans="1:37" x14ac:dyDescent="0.25">
      <c r="B11" s="19"/>
      <c r="C11" s="19"/>
      <c r="D11" s="24"/>
      <c r="E11" s="19"/>
      <c r="F11" s="1"/>
      <c r="G11" s="1"/>
      <c r="H11" s="1"/>
      <c r="I11" s="1"/>
      <c r="J11" s="1"/>
      <c r="L11" s="19"/>
      <c r="M11" s="51"/>
      <c r="N11" s="3"/>
      <c r="P11" s="3"/>
      <c r="Q11" s="1"/>
      <c r="R11" s="3"/>
      <c r="S11" s="1"/>
      <c r="T11" s="3"/>
      <c r="W11" s="84" t="s">
        <v>329</v>
      </c>
      <c r="X11" s="95">
        <f t="shared" si="0"/>
        <v>0</v>
      </c>
      <c r="Y11" s="94"/>
      <c r="Z11" s="94"/>
      <c r="AA11" s="93">
        <f t="shared" si="1"/>
        <v>31478.13</v>
      </c>
      <c r="AB11" s="93">
        <f t="shared" si="2"/>
        <v>31478.13</v>
      </c>
      <c r="AC11" s="82"/>
      <c r="AD11" s="128"/>
      <c r="AE11" s="89"/>
      <c r="AF11" s="92"/>
      <c r="AG11" s="86"/>
      <c r="AH11" s="85">
        <v>31478.13</v>
      </c>
      <c r="AI11" s="85">
        <f t="shared" si="3"/>
        <v>31478.13</v>
      </c>
      <c r="AJ11" s="80"/>
      <c r="AK11"/>
    </row>
    <row r="12" spans="1:37" ht="15.75" thickBot="1" x14ac:dyDescent="0.3">
      <c r="B12" s="19" t="s">
        <v>5</v>
      </c>
      <c r="C12" s="19"/>
      <c r="D12" s="24"/>
      <c r="E12" s="19"/>
      <c r="F12" s="36">
        <f>SUM(F10:F10)</f>
        <v>2756569.86</v>
      </c>
      <c r="G12" s="1"/>
      <c r="H12" s="36">
        <f>SUM(H10:H10)</f>
        <v>2546774.94</v>
      </c>
      <c r="I12" s="1"/>
      <c r="J12" s="36">
        <f>SUM(J10:J10)</f>
        <v>209794.91999999995</v>
      </c>
      <c r="N12" s="36">
        <f>SUM(N10:N10)</f>
        <v>3045000</v>
      </c>
      <c r="P12" s="36">
        <f>SUM(P10:P10)</f>
        <v>2690000</v>
      </c>
      <c r="Q12" s="1"/>
      <c r="R12" s="36">
        <f>SUM(R10:R10)</f>
        <v>711556.34000000008</v>
      </c>
      <c r="S12" s="1"/>
      <c r="T12" s="36">
        <f>SUM(T10:T10)</f>
        <v>3401556.34</v>
      </c>
      <c r="W12" s="91" t="s">
        <v>328</v>
      </c>
      <c r="X12" s="95">
        <f t="shared" si="0"/>
        <v>120000</v>
      </c>
      <c r="Y12" s="94"/>
      <c r="Z12" s="94"/>
      <c r="AA12" s="93">
        <f t="shared" si="1"/>
        <v>31478.13</v>
      </c>
      <c r="AB12" s="93">
        <f t="shared" si="2"/>
        <v>151478.13</v>
      </c>
      <c r="AC12" s="82">
        <f>+AB12+AB11</f>
        <v>182956.26</v>
      </c>
      <c r="AD12" s="127"/>
      <c r="AE12" s="89">
        <v>120000</v>
      </c>
      <c r="AF12" s="92"/>
      <c r="AG12" s="86">
        <v>0.02</v>
      </c>
      <c r="AH12" s="85">
        <v>31478.13</v>
      </c>
      <c r="AI12" s="85">
        <f t="shared" si="3"/>
        <v>151478.13</v>
      </c>
      <c r="AJ12" s="80">
        <f>+AI12+AI11</f>
        <v>182956.26</v>
      </c>
      <c r="AK12"/>
    </row>
    <row r="13" spans="1:37" ht="15.75" thickTop="1" x14ac:dyDescent="0.25">
      <c r="D13" s="26"/>
      <c r="Q13" s="1"/>
      <c r="S13" s="1"/>
      <c r="W13" s="84" t="s">
        <v>327</v>
      </c>
      <c r="X13" s="95">
        <f t="shared" si="0"/>
        <v>0</v>
      </c>
      <c r="Y13" s="94"/>
      <c r="Z13" s="94"/>
      <c r="AA13" s="93">
        <f t="shared" si="1"/>
        <v>30278.13</v>
      </c>
      <c r="AB13" s="93">
        <f t="shared" si="2"/>
        <v>30278.13</v>
      </c>
      <c r="AC13" s="82"/>
      <c r="AD13" s="128"/>
      <c r="AE13" s="89"/>
      <c r="AF13" s="92"/>
      <c r="AG13" s="86"/>
      <c r="AH13" s="85">
        <v>30278.13</v>
      </c>
      <c r="AI13" s="85">
        <f t="shared" si="3"/>
        <v>30278.13</v>
      </c>
      <c r="AJ13" s="80"/>
      <c r="AK13"/>
    </row>
    <row r="14" spans="1:37" x14ac:dyDescent="0.25">
      <c r="D14" s="26" t="s">
        <v>109</v>
      </c>
      <c r="Q14" s="1"/>
      <c r="S14" s="1"/>
      <c r="W14" s="91" t="s">
        <v>326</v>
      </c>
      <c r="X14" s="95">
        <f t="shared" si="0"/>
        <v>125000</v>
      </c>
      <c r="Y14" s="94"/>
      <c r="Z14" s="94"/>
      <c r="AA14" s="93">
        <f t="shared" si="1"/>
        <v>30278.13</v>
      </c>
      <c r="AB14" s="93">
        <f t="shared" si="2"/>
        <v>155278.13</v>
      </c>
      <c r="AC14" s="82">
        <f>+AB14+AB13</f>
        <v>185556.26</v>
      </c>
      <c r="AD14" s="127"/>
      <c r="AE14" s="88">
        <v>125000</v>
      </c>
      <c r="AF14" s="87" t="s">
        <v>198</v>
      </c>
      <c r="AG14" s="86">
        <v>0.02</v>
      </c>
      <c r="AH14" s="85">
        <v>30278.13</v>
      </c>
      <c r="AI14" s="85">
        <f t="shared" si="3"/>
        <v>155278.13</v>
      </c>
      <c r="AJ14" s="80">
        <f>+AI14+AI13</f>
        <v>185556.26</v>
      </c>
      <c r="AK14"/>
    </row>
    <row r="15" spans="1:37" x14ac:dyDescent="0.25">
      <c r="D15" s="44" t="s">
        <v>34</v>
      </c>
      <c r="E15" s="44"/>
      <c r="F15" s="10" t="s">
        <v>128</v>
      </c>
      <c r="Q15" s="1"/>
      <c r="S15" s="1"/>
      <c r="W15" s="84" t="s">
        <v>325</v>
      </c>
      <c r="X15" s="95">
        <f t="shared" si="0"/>
        <v>0</v>
      </c>
      <c r="Y15" s="94"/>
      <c r="Z15" s="94"/>
      <c r="AA15" s="93">
        <f t="shared" si="1"/>
        <v>29028.13</v>
      </c>
      <c r="AB15" s="93">
        <f t="shared" si="2"/>
        <v>29028.13</v>
      </c>
      <c r="AC15" s="82"/>
      <c r="AD15" s="128"/>
      <c r="AE15" s="88"/>
      <c r="AF15" s="87"/>
      <c r="AG15" s="86"/>
      <c r="AH15" s="85">
        <v>29028.13</v>
      </c>
      <c r="AI15" s="85">
        <f t="shared" si="3"/>
        <v>29028.13</v>
      </c>
      <c r="AJ15" s="80"/>
      <c r="AK15"/>
    </row>
    <row r="16" spans="1:37" x14ac:dyDescent="0.25">
      <c r="W16" s="84" t="s">
        <v>324</v>
      </c>
      <c r="X16" s="95">
        <f t="shared" si="0"/>
        <v>135000</v>
      </c>
      <c r="Y16" s="94"/>
      <c r="Z16" s="94"/>
      <c r="AA16" s="93">
        <f t="shared" si="1"/>
        <v>29028.13</v>
      </c>
      <c r="AB16" s="93">
        <f t="shared" si="2"/>
        <v>164028.13</v>
      </c>
      <c r="AC16" s="82">
        <f>+AB16+AB15</f>
        <v>193056.26</v>
      </c>
      <c r="AD16" s="128"/>
      <c r="AE16" s="88">
        <v>135000</v>
      </c>
      <c r="AF16" s="87" t="s">
        <v>198</v>
      </c>
      <c r="AG16" s="86">
        <v>0.02</v>
      </c>
      <c r="AH16" s="85">
        <v>29028.13</v>
      </c>
      <c r="AI16" s="85">
        <f t="shared" si="3"/>
        <v>164028.13</v>
      </c>
      <c r="AJ16" s="80">
        <f>+AI16+AI15</f>
        <v>193056.26</v>
      </c>
      <c r="AK16"/>
    </row>
    <row r="17" spans="1:37" x14ac:dyDescent="0.25">
      <c r="D17" s="26" t="s">
        <v>65</v>
      </c>
      <c r="W17" s="84" t="s">
        <v>323</v>
      </c>
      <c r="X17" s="95">
        <f t="shared" si="0"/>
        <v>0</v>
      </c>
      <c r="Y17" s="94"/>
      <c r="Z17" s="94"/>
      <c r="AA17" s="93">
        <f t="shared" si="1"/>
        <v>27678.13</v>
      </c>
      <c r="AB17" s="93">
        <f t="shared" si="2"/>
        <v>27678.13</v>
      </c>
      <c r="AC17" s="82"/>
      <c r="AD17" s="128"/>
      <c r="AE17" s="88"/>
      <c r="AF17" s="87"/>
      <c r="AG17" s="86"/>
      <c r="AH17" s="85">
        <v>27678.13</v>
      </c>
      <c r="AI17" s="85">
        <f t="shared" si="3"/>
        <v>27678.13</v>
      </c>
      <c r="AJ17" s="80"/>
      <c r="AK17"/>
    </row>
    <row r="18" spans="1:37" x14ac:dyDescent="0.25">
      <c r="W18" s="91" t="s">
        <v>322</v>
      </c>
      <c r="X18" s="95">
        <f t="shared" si="0"/>
        <v>140000</v>
      </c>
      <c r="Y18" s="94"/>
      <c r="Z18" s="94"/>
      <c r="AA18" s="93">
        <f t="shared" si="1"/>
        <v>27678.13</v>
      </c>
      <c r="AB18" s="93">
        <f t="shared" si="2"/>
        <v>167678.13</v>
      </c>
      <c r="AC18" s="82">
        <f>+AB18+AB17</f>
        <v>195356.26</v>
      </c>
      <c r="AD18" s="127"/>
      <c r="AE18" s="88">
        <v>140000</v>
      </c>
      <c r="AF18" s="87" t="s">
        <v>198</v>
      </c>
      <c r="AG18" s="86">
        <v>0.03</v>
      </c>
      <c r="AH18" s="85">
        <v>27678.13</v>
      </c>
      <c r="AI18" s="85">
        <f t="shared" si="3"/>
        <v>167678.13</v>
      </c>
      <c r="AJ18" s="80">
        <f>+AI18+AI17</f>
        <v>195356.26</v>
      </c>
      <c r="AK18"/>
    </row>
    <row r="19" spans="1:37" x14ac:dyDescent="0.25">
      <c r="W19" s="84" t="s">
        <v>321</v>
      </c>
      <c r="X19" s="95">
        <f t="shared" si="0"/>
        <v>0</v>
      </c>
      <c r="Y19" s="94"/>
      <c r="Z19" s="94"/>
      <c r="AA19" s="93">
        <f t="shared" si="1"/>
        <v>25578.13</v>
      </c>
      <c r="AB19" s="93">
        <f t="shared" si="2"/>
        <v>25578.13</v>
      </c>
      <c r="AC19" s="82"/>
      <c r="AD19" s="128"/>
      <c r="AE19" s="88"/>
      <c r="AF19" s="87"/>
      <c r="AG19" s="86"/>
      <c r="AH19" s="85">
        <v>25578.13</v>
      </c>
      <c r="AI19" s="85">
        <f t="shared" si="3"/>
        <v>25578.13</v>
      </c>
      <c r="AJ19" s="80"/>
      <c r="AK19"/>
    </row>
    <row r="20" spans="1:37" ht="15.75" x14ac:dyDescent="0.25">
      <c r="A20" s="13" t="s">
        <v>15</v>
      </c>
      <c r="B20" s="13" t="s">
        <v>37</v>
      </c>
      <c r="C20" s="14"/>
      <c r="D20" s="14"/>
      <c r="E20" s="14"/>
      <c r="F20" s="14"/>
      <c r="W20" s="84" t="s">
        <v>320</v>
      </c>
      <c r="X20" s="95">
        <f t="shared" si="0"/>
        <v>145000</v>
      </c>
      <c r="Y20" s="94"/>
      <c r="Z20" s="94"/>
      <c r="AA20" s="93">
        <f t="shared" si="1"/>
        <v>25578.13</v>
      </c>
      <c r="AB20" s="93">
        <f t="shared" si="2"/>
        <v>170578.13</v>
      </c>
      <c r="AC20" s="82">
        <f>+AB20+AB19</f>
        <v>196156.26</v>
      </c>
      <c r="AD20" s="128"/>
      <c r="AE20" s="88">
        <v>145000</v>
      </c>
      <c r="AF20" s="87" t="s">
        <v>198</v>
      </c>
      <c r="AG20" s="86">
        <v>0.03</v>
      </c>
      <c r="AH20" s="85">
        <v>25578.13</v>
      </c>
      <c r="AI20" s="85">
        <f t="shared" si="3"/>
        <v>170578.13</v>
      </c>
      <c r="AJ20" s="80">
        <f>+AI20+AI19</f>
        <v>196156.26</v>
      </c>
      <c r="AK20"/>
    </row>
    <row r="21" spans="1:37" x14ac:dyDescent="0.25">
      <c r="W21" s="84" t="s">
        <v>319</v>
      </c>
      <c r="X21" s="95">
        <f t="shared" si="0"/>
        <v>0</v>
      </c>
      <c r="Y21" s="94"/>
      <c r="Z21" s="94"/>
      <c r="AA21" s="93">
        <f t="shared" si="1"/>
        <v>23403.13</v>
      </c>
      <c r="AB21" s="93">
        <f t="shared" si="2"/>
        <v>23403.13</v>
      </c>
      <c r="AC21" s="82"/>
      <c r="AD21" s="128"/>
      <c r="AE21" s="88"/>
      <c r="AF21" s="87"/>
      <c r="AG21" s="86"/>
      <c r="AH21" s="85">
        <v>23403.13</v>
      </c>
      <c r="AI21" s="85">
        <f t="shared" si="3"/>
        <v>23403.13</v>
      </c>
      <c r="AJ21" s="80"/>
      <c r="AK21"/>
    </row>
    <row r="22" spans="1:37" x14ac:dyDescent="0.25">
      <c r="B22" s="17" t="s">
        <v>6</v>
      </c>
      <c r="D22" s="28" t="s">
        <v>29</v>
      </c>
      <c r="W22" s="84" t="s">
        <v>318</v>
      </c>
      <c r="X22" s="95">
        <f t="shared" si="0"/>
        <v>150000</v>
      </c>
      <c r="Y22" s="94"/>
      <c r="Z22" s="94"/>
      <c r="AA22" s="93">
        <f t="shared" si="1"/>
        <v>23403.13</v>
      </c>
      <c r="AB22" s="93">
        <f t="shared" si="2"/>
        <v>173403.13</v>
      </c>
      <c r="AC22" s="82">
        <f>+AB22+AB21</f>
        <v>196806.26</v>
      </c>
      <c r="AD22" s="128"/>
      <c r="AE22" s="88">
        <v>150000</v>
      </c>
      <c r="AF22" s="87" t="s">
        <v>198</v>
      </c>
      <c r="AG22" s="86">
        <v>0.02</v>
      </c>
      <c r="AH22" s="85">
        <v>23403.13</v>
      </c>
      <c r="AI22" s="85">
        <f t="shared" si="3"/>
        <v>173403.13</v>
      </c>
      <c r="AJ22" s="80">
        <f>+AI22+AI21</f>
        <v>196806.26</v>
      </c>
      <c r="AK22"/>
    </row>
    <row r="23" spans="1:37" x14ac:dyDescent="0.25">
      <c r="B23" s="19"/>
      <c r="W23" s="84" t="s">
        <v>317</v>
      </c>
      <c r="X23" s="95">
        <f t="shared" ref="X23:X40" si="5">SUMIF($AD$4:$AK$4,$X$4,AD23:AK23)</f>
        <v>0</v>
      </c>
      <c r="Y23" s="94"/>
      <c r="Z23" s="94"/>
      <c r="AA23" s="93">
        <f t="shared" ref="AA23:AA40" si="6">SUMIF($AD$4:$AK$4,$AA$4,AD23:AK23)</f>
        <v>21903.13</v>
      </c>
      <c r="AB23" s="93">
        <f t="shared" ref="AB23:AB40" si="7">+AI23</f>
        <v>21903.13</v>
      </c>
      <c r="AC23" s="82"/>
      <c r="AD23" s="128"/>
      <c r="AE23" s="88"/>
      <c r="AF23" s="87"/>
      <c r="AG23" s="86"/>
      <c r="AH23" s="85">
        <v>21903.13</v>
      </c>
      <c r="AI23" s="85">
        <f t="shared" si="3"/>
        <v>21903.13</v>
      </c>
      <c r="AJ23" s="80"/>
      <c r="AK23"/>
    </row>
    <row r="24" spans="1:37" x14ac:dyDescent="0.25">
      <c r="A24" s="204"/>
      <c r="B24" s="195">
        <v>2016</v>
      </c>
      <c r="C24" s="204"/>
      <c r="D24" s="209" t="s">
        <v>122</v>
      </c>
      <c r="E24" s="209"/>
      <c r="F24" s="209"/>
      <c r="G24" s="209"/>
      <c r="H24" s="209"/>
      <c r="I24" s="209"/>
      <c r="J24" s="209"/>
      <c r="K24" s="209"/>
      <c r="L24" s="209"/>
      <c r="M24" s="209"/>
      <c r="N24" s="209"/>
      <c r="O24" s="209"/>
      <c r="P24" s="209"/>
      <c r="Q24" s="209"/>
      <c r="R24" s="209"/>
      <c r="S24" s="209"/>
      <c r="W24" s="91" t="s">
        <v>316</v>
      </c>
      <c r="X24" s="95">
        <f t="shared" si="5"/>
        <v>155000</v>
      </c>
      <c r="Y24" s="94"/>
      <c r="Z24" s="94"/>
      <c r="AA24" s="93">
        <f t="shared" si="6"/>
        <v>21903.13</v>
      </c>
      <c r="AB24" s="93">
        <f t="shared" si="7"/>
        <v>176903.13</v>
      </c>
      <c r="AC24" s="82">
        <f t="shared" ref="AC24" si="8">+AB24+AB23</f>
        <v>198806.26</v>
      </c>
      <c r="AD24" s="127"/>
      <c r="AE24" s="88">
        <v>155000</v>
      </c>
      <c r="AF24" s="87" t="s">
        <v>198</v>
      </c>
      <c r="AG24" s="86">
        <v>2.1250000000000002E-2</v>
      </c>
      <c r="AH24" s="85">
        <v>21903.13</v>
      </c>
      <c r="AI24" s="85">
        <f t="shared" si="3"/>
        <v>176903.13</v>
      </c>
      <c r="AJ24" s="80">
        <f>+AI24+AI23</f>
        <v>198806.26</v>
      </c>
      <c r="AK24"/>
    </row>
    <row r="25" spans="1:37" x14ac:dyDescent="0.25">
      <c r="A25" s="204"/>
      <c r="B25" s="195"/>
      <c r="C25" s="204"/>
      <c r="D25" s="209"/>
      <c r="E25" s="209"/>
      <c r="F25" s="209"/>
      <c r="G25" s="209"/>
      <c r="H25" s="209"/>
      <c r="I25" s="209"/>
      <c r="J25" s="209"/>
      <c r="K25" s="209"/>
      <c r="L25" s="209"/>
      <c r="M25" s="209"/>
      <c r="N25" s="209"/>
      <c r="O25" s="209"/>
      <c r="P25" s="209"/>
      <c r="Q25" s="209"/>
      <c r="R25" s="209"/>
      <c r="S25" s="209"/>
      <c r="W25" s="84" t="s">
        <v>315</v>
      </c>
      <c r="X25" s="95">
        <f t="shared" si="5"/>
        <v>0</v>
      </c>
      <c r="Y25" s="94"/>
      <c r="Z25" s="94"/>
      <c r="AA25" s="93">
        <f t="shared" si="6"/>
        <v>20256.25</v>
      </c>
      <c r="AB25" s="93">
        <f t="shared" si="7"/>
        <v>20256.25</v>
      </c>
      <c r="AC25" s="82"/>
      <c r="AD25" s="128"/>
      <c r="AE25" s="88"/>
      <c r="AF25" s="87"/>
      <c r="AG25" s="86"/>
      <c r="AH25" s="85">
        <v>20256.25</v>
      </c>
      <c r="AI25" s="85">
        <f t="shared" si="3"/>
        <v>20256.25</v>
      </c>
      <c r="AJ25" s="80"/>
      <c r="AK25"/>
    </row>
    <row r="26" spans="1:37" x14ac:dyDescent="0.25">
      <c r="W26" s="91" t="s">
        <v>314</v>
      </c>
      <c r="X26" s="95">
        <f t="shared" si="5"/>
        <v>160000</v>
      </c>
      <c r="Y26" s="94"/>
      <c r="Z26" s="94"/>
      <c r="AA26" s="93">
        <f t="shared" si="6"/>
        <v>20256.25</v>
      </c>
      <c r="AB26" s="93">
        <f t="shared" si="7"/>
        <v>180256.25</v>
      </c>
      <c r="AC26" s="82">
        <f t="shared" ref="AC26" si="9">+AB26+AB25</f>
        <v>200512.5</v>
      </c>
      <c r="AD26" s="127"/>
      <c r="AE26" s="88">
        <v>160000</v>
      </c>
      <c r="AF26" s="87" t="s">
        <v>198</v>
      </c>
      <c r="AG26" s="86">
        <v>2.2499999999999999E-2</v>
      </c>
      <c r="AH26" s="85">
        <v>20256.25</v>
      </c>
      <c r="AI26" s="85">
        <f t="shared" si="3"/>
        <v>180256.25</v>
      </c>
      <c r="AJ26" s="80">
        <f>+AI26+AI25</f>
        <v>200512.5</v>
      </c>
      <c r="AK26"/>
    </row>
    <row r="27" spans="1:37" ht="15.75" x14ac:dyDescent="0.25">
      <c r="A27" s="13" t="s">
        <v>30</v>
      </c>
      <c r="B27" s="13" t="s">
        <v>38</v>
      </c>
      <c r="C27" s="14"/>
      <c r="D27" s="35"/>
      <c r="E27" s="14"/>
      <c r="F27" s="14"/>
      <c r="W27" s="84" t="s">
        <v>313</v>
      </c>
      <c r="X27" s="95">
        <f t="shared" si="5"/>
        <v>0</v>
      </c>
      <c r="Y27" s="94"/>
      <c r="Z27" s="94"/>
      <c r="AA27" s="93">
        <f t="shared" si="6"/>
        <v>18456.25</v>
      </c>
      <c r="AB27" s="93">
        <f t="shared" si="7"/>
        <v>18456.25</v>
      </c>
      <c r="AC27" s="82"/>
      <c r="AD27" s="128"/>
      <c r="AE27" s="88"/>
      <c r="AF27" s="87"/>
      <c r="AG27" s="86"/>
      <c r="AH27" s="85">
        <v>18456.25</v>
      </c>
      <c r="AI27" s="85">
        <f t="shared" si="3"/>
        <v>18456.25</v>
      </c>
      <c r="AJ27" s="80"/>
      <c r="AK27"/>
    </row>
    <row r="28" spans="1:37" x14ac:dyDescent="0.25">
      <c r="W28" s="84" t="s">
        <v>312</v>
      </c>
      <c r="X28" s="95">
        <f t="shared" si="5"/>
        <v>170000</v>
      </c>
      <c r="Y28" s="94"/>
      <c r="Z28" s="94"/>
      <c r="AA28" s="93">
        <f t="shared" si="6"/>
        <v>18456.25</v>
      </c>
      <c r="AB28" s="93">
        <f t="shared" si="7"/>
        <v>188456.25</v>
      </c>
      <c r="AC28" s="82">
        <f t="shared" ref="AC28" si="10">+AB28+AB27</f>
        <v>206912.5</v>
      </c>
      <c r="AD28" s="128"/>
      <c r="AE28" s="88">
        <v>170000</v>
      </c>
      <c r="AF28" s="87" t="s">
        <v>198</v>
      </c>
      <c r="AG28" s="86">
        <v>2.375E-2</v>
      </c>
      <c r="AH28" s="85">
        <v>18456.25</v>
      </c>
      <c r="AI28" s="85">
        <f t="shared" si="3"/>
        <v>188456.25</v>
      </c>
      <c r="AJ28" s="80">
        <f>+AI28+AI27</f>
        <v>206912.5</v>
      </c>
      <c r="AK28"/>
    </row>
    <row r="29" spans="1:37" x14ac:dyDescent="0.25">
      <c r="B29" s="194" t="s">
        <v>16</v>
      </c>
      <c r="C29" s="194"/>
      <c r="D29" s="194"/>
      <c r="W29" s="84" t="s">
        <v>311</v>
      </c>
      <c r="X29" s="95">
        <f t="shared" si="5"/>
        <v>0</v>
      </c>
      <c r="Y29" s="94"/>
      <c r="Z29" s="94"/>
      <c r="AA29" s="93">
        <f t="shared" si="6"/>
        <v>16437.5</v>
      </c>
      <c r="AB29" s="93">
        <f t="shared" si="7"/>
        <v>16437.5</v>
      </c>
      <c r="AC29" s="82"/>
      <c r="AD29" s="128"/>
      <c r="AE29" s="88"/>
      <c r="AF29" s="87"/>
      <c r="AG29" s="86"/>
      <c r="AH29" s="85">
        <v>16437.5</v>
      </c>
      <c r="AI29" s="85">
        <f t="shared" si="3"/>
        <v>16437.5</v>
      </c>
      <c r="AJ29" s="80"/>
      <c r="AK29"/>
    </row>
    <row r="30" spans="1:37" x14ac:dyDescent="0.25">
      <c r="W30" s="91" t="s">
        <v>310</v>
      </c>
      <c r="X30" s="95">
        <f t="shared" si="5"/>
        <v>175000</v>
      </c>
      <c r="Y30" s="94"/>
      <c r="Z30" s="94"/>
      <c r="AA30" s="93">
        <f t="shared" si="6"/>
        <v>16437.5</v>
      </c>
      <c r="AB30" s="93">
        <f t="shared" si="7"/>
        <v>191437.5</v>
      </c>
      <c r="AC30" s="82">
        <f t="shared" ref="AC30" si="11">+AB30+AB29</f>
        <v>207875</v>
      </c>
      <c r="AD30" s="127"/>
      <c r="AE30" s="88">
        <v>175000</v>
      </c>
      <c r="AF30" s="87" t="s">
        <v>198</v>
      </c>
      <c r="AG30" s="86">
        <v>2.5000000000000001E-2</v>
      </c>
      <c r="AH30" s="85">
        <v>16437.5</v>
      </c>
      <c r="AI30" s="85">
        <f t="shared" si="3"/>
        <v>191437.5</v>
      </c>
      <c r="AJ30" s="80">
        <f>+AI30+AI29</f>
        <v>207875</v>
      </c>
      <c r="AK30"/>
    </row>
    <row r="31" spans="1:37" x14ac:dyDescent="0.25">
      <c r="B31" s="10" t="s">
        <v>53</v>
      </c>
      <c r="W31" s="84" t="s">
        <v>309</v>
      </c>
      <c r="X31" s="95">
        <f t="shared" si="5"/>
        <v>0</v>
      </c>
      <c r="Y31" s="94"/>
      <c r="Z31" s="94"/>
      <c r="AA31" s="93">
        <f t="shared" si="6"/>
        <v>14250</v>
      </c>
      <c r="AB31" s="93">
        <f t="shared" si="7"/>
        <v>14250</v>
      </c>
      <c r="AC31" s="82"/>
      <c r="AD31" s="128"/>
      <c r="AE31" s="88"/>
      <c r="AF31" s="87"/>
      <c r="AG31" s="86"/>
      <c r="AH31" s="85">
        <v>14250</v>
      </c>
      <c r="AI31" s="85">
        <f t="shared" si="3"/>
        <v>14250</v>
      </c>
      <c r="AJ31" s="80"/>
      <c r="AK31"/>
    </row>
    <row r="32" spans="1:37" x14ac:dyDescent="0.25">
      <c r="W32" s="84" t="s">
        <v>308</v>
      </c>
      <c r="X32" s="95">
        <f t="shared" si="5"/>
        <v>180000</v>
      </c>
      <c r="Y32" s="94"/>
      <c r="Z32" s="94"/>
      <c r="AA32" s="93">
        <f t="shared" si="6"/>
        <v>14250</v>
      </c>
      <c r="AB32" s="93">
        <f t="shared" si="7"/>
        <v>194250</v>
      </c>
      <c r="AC32" s="82">
        <f t="shared" ref="AC32" si="12">+AB32+AB31</f>
        <v>208500</v>
      </c>
      <c r="AD32" s="128"/>
      <c r="AE32" s="88">
        <v>180000</v>
      </c>
      <c r="AF32" s="87" t="s">
        <v>198</v>
      </c>
      <c r="AG32" s="86">
        <v>2.5000000000000001E-2</v>
      </c>
      <c r="AH32" s="85">
        <v>14250</v>
      </c>
      <c r="AI32" s="85">
        <f t="shared" si="3"/>
        <v>194250</v>
      </c>
      <c r="AJ32" s="80">
        <f>+AI32+AI31</f>
        <v>208500</v>
      </c>
      <c r="AK32"/>
    </row>
    <row r="33" spans="23:37" x14ac:dyDescent="0.25">
      <c r="W33" s="84" t="s">
        <v>307</v>
      </c>
      <c r="X33" s="95">
        <f t="shared" si="5"/>
        <v>0</v>
      </c>
      <c r="Y33" s="94"/>
      <c r="Z33" s="94"/>
      <c r="AA33" s="93">
        <f t="shared" si="6"/>
        <v>12000</v>
      </c>
      <c r="AB33" s="93">
        <f t="shared" si="7"/>
        <v>12000</v>
      </c>
      <c r="AC33" s="82"/>
      <c r="AD33" s="128"/>
      <c r="AE33" s="88"/>
      <c r="AF33" s="87"/>
      <c r="AG33" s="86"/>
      <c r="AH33" s="85">
        <v>12000</v>
      </c>
      <c r="AI33" s="85">
        <f t="shared" si="3"/>
        <v>12000</v>
      </c>
      <c r="AJ33" s="80"/>
      <c r="AK33"/>
    </row>
    <row r="34" spans="23:37" x14ac:dyDescent="0.25">
      <c r="W34" s="84" t="s">
        <v>306</v>
      </c>
      <c r="X34" s="95">
        <f t="shared" si="5"/>
        <v>190000</v>
      </c>
      <c r="Y34" s="94"/>
      <c r="Z34" s="94"/>
      <c r="AA34" s="93">
        <f t="shared" si="6"/>
        <v>12000</v>
      </c>
      <c r="AB34" s="93">
        <f t="shared" si="7"/>
        <v>202000</v>
      </c>
      <c r="AC34" s="82">
        <f t="shared" ref="AC34" si="13">+AB34+AB33</f>
        <v>214000</v>
      </c>
      <c r="AD34" s="128"/>
      <c r="AE34" s="88">
        <v>190000</v>
      </c>
      <c r="AF34" s="87" t="s">
        <v>198</v>
      </c>
      <c r="AG34" s="86">
        <v>0.03</v>
      </c>
      <c r="AH34" s="85">
        <v>12000</v>
      </c>
      <c r="AI34" s="85">
        <f t="shared" si="3"/>
        <v>202000</v>
      </c>
      <c r="AJ34" s="80">
        <f>+AI34+AI33</f>
        <v>214000</v>
      </c>
      <c r="AK34"/>
    </row>
    <row r="35" spans="23:37" x14ac:dyDescent="0.25">
      <c r="W35" s="84" t="s">
        <v>305</v>
      </c>
      <c r="X35" s="95">
        <f t="shared" si="5"/>
        <v>0</v>
      </c>
      <c r="Y35" s="94"/>
      <c r="Z35" s="94"/>
      <c r="AA35" s="93">
        <f t="shared" si="6"/>
        <v>9150</v>
      </c>
      <c r="AB35" s="93">
        <f t="shared" si="7"/>
        <v>9150</v>
      </c>
      <c r="AC35" s="82"/>
      <c r="AD35" s="128"/>
      <c r="AE35" s="88"/>
      <c r="AF35" s="87"/>
      <c r="AG35" s="86"/>
      <c r="AH35" s="85">
        <v>9150</v>
      </c>
      <c r="AI35" s="85">
        <f t="shared" si="3"/>
        <v>9150</v>
      </c>
      <c r="AJ35" s="80"/>
      <c r="AK35"/>
    </row>
    <row r="36" spans="23:37" x14ac:dyDescent="0.25">
      <c r="W36" s="91" t="s">
        <v>304</v>
      </c>
      <c r="X36" s="95">
        <f t="shared" si="5"/>
        <v>195000</v>
      </c>
      <c r="Y36" s="94"/>
      <c r="Z36" s="94"/>
      <c r="AA36" s="93">
        <f t="shared" si="6"/>
        <v>9150</v>
      </c>
      <c r="AB36" s="93">
        <f t="shared" si="7"/>
        <v>204150</v>
      </c>
      <c r="AC36" s="82">
        <f t="shared" ref="AC36" si="14">+AB36+AB35</f>
        <v>213300</v>
      </c>
      <c r="AD36" s="127"/>
      <c r="AE36" s="88">
        <v>195000</v>
      </c>
      <c r="AF36" s="87" t="s">
        <v>198</v>
      </c>
      <c r="AG36" s="86">
        <v>0.03</v>
      </c>
      <c r="AH36" s="85">
        <v>9150</v>
      </c>
      <c r="AI36" s="85">
        <f t="shared" si="3"/>
        <v>204150</v>
      </c>
      <c r="AJ36" s="80">
        <f>+AI36+AI35</f>
        <v>213300</v>
      </c>
      <c r="AK36"/>
    </row>
    <row r="37" spans="23:37" x14ac:dyDescent="0.25">
      <c r="W37" s="84" t="s">
        <v>303</v>
      </c>
      <c r="X37" s="95">
        <f t="shared" si="5"/>
        <v>0</v>
      </c>
      <c r="Y37" s="94"/>
      <c r="Z37" s="94"/>
      <c r="AA37" s="93">
        <f t="shared" si="6"/>
        <v>6225</v>
      </c>
      <c r="AB37" s="93">
        <f t="shared" si="7"/>
        <v>6225</v>
      </c>
      <c r="AC37" s="82"/>
      <c r="AD37" s="128"/>
      <c r="AE37" s="88"/>
      <c r="AF37" s="87"/>
      <c r="AG37" s="86"/>
      <c r="AH37" s="85">
        <v>6225</v>
      </c>
      <c r="AI37" s="85">
        <f t="shared" si="3"/>
        <v>6225</v>
      </c>
      <c r="AJ37" s="80"/>
      <c r="AK37"/>
    </row>
    <row r="38" spans="23:37" x14ac:dyDescent="0.25">
      <c r="W38" s="84" t="s">
        <v>302</v>
      </c>
      <c r="X38" s="95">
        <f t="shared" si="5"/>
        <v>205000</v>
      </c>
      <c r="Y38" s="94"/>
      <c r="Z38" s="94"/>
      <c r="AA38" s="93">
        <f t="shared" si="6"/>
        <v>6225</v>
      </c>
      <c r="AB38" s="93">
        <f t="shared" si="7"/>
        <v>211225</v>
      </c>
      <c r="AC38" s="82">
        <f t="shared" ref="AC38" si="15">+AB38+AB37</f>
        <v>217450</v>
      </c>
      <c r="AD38" s="128"/>
      <c r="AE38" s="88">
        <v>205000</v>
      </c>
      <c r="AF38" s="87" t="s">
        <v>198</v>
      </c>
      <c r="AG38" s="86">
        <v>0.03</v>
      </c>
      <c r="AH38" s="85">
        <v>6225</v>
      </c>
      <c r="AI38" s="85">
        <f t="shared" si="3"/>
        <v>211225</v>
      </c>
      <c r="AJ38" s="80">
        <f>+AI38+AI37</f>
        <v>217450</v>
      </c>
      <c r="AK38"/>
    </row>
    <row r="39" spans="23:37" x14ac:dyDescent="0.25">
      <c r="W39" s="84" t="s">
        <v>301</v>
      </c>
      <c r="X39" s="95">
        <f t="shared" si="5"/>
        <v>0</v>
      </c>
      <c r="Y39" s="94"/>
      <c r="Z39" s="94"/>
      <c r="AA39" s="93">
        <f t="shared" si="6"/>
        <v>3150</v>
      </c>
      <c r="AB39" s="93">
        <f t="shared" si="7"/>
        <v>3150</v>
      </c>
      <c r="AC39" s="82"/>
      <c r="AD39" s="128"/>
      <c r="AE39" s="88"/>
      <c r="AF39" s="87"/>
      <c r="AG39" s="86"/>
      <c r="AH39" s="85">
        <v>3150</v>
      </c>
      <c r="AI39" s="85">
        <f t="shared" si="3"/>
        <v>3150</v>
      </c>
      <c r="AJ39" s="80"/>
      <c r="AK39"/>
    </row>
    <row r="40" spans="23:37" x14ac:dyDescent="0.25">
      <c r="W40" s="91" t="s">
        <v>300</v>
      </c>
      <c r="X40" s="95">
        <f t="shared" si="5"/>
        <v>210000</v>
      </c>
      <c r="Y40" s="94"/>
      <c r="Z40" s="94"/>
      <c r="AA40" s="93">
        <f t="shared" si="6"/>
        <v>3150</v>
      </c>
      <c r="AB40" s="93">
        <f t="shared" si="7"/>
        <v>213150</v>
      </c>
      <c r="AC40" s="82">
        <f t="shared" ref="AC40" si="16">+AB40+AB39</f>
        <v>216300</v>
      </c>
      <c r="AD40" s="127"/>
      <c r="AE40" s="88">
        <v>210000</v>
      </c>
      <c r="AF40" s="87" t="s">
        <v>198</v>
      </c>
      <c r="AG40" s="86">
        <v>0.03</v>
      </c>
      <c r="AH40" s="85">
        <v>3150</v>
      </c>
      <c r="AI40" s="85">
        <f t="shared" si="3"/>
        <v>213150</v>
      </c>
      <c r="AJ40" s="80">
        <f>+AI40+AI39</f>
        <v>216300</v>
      </c>
      <c r="AK40"/>
    </row>
    <row r="41" spans="23:37" x14ac:dyDescent="0.25">
      <c r="W41" s="84" t="s">
        <v>299</v>
      </c>
      <c r="X41"/>
      <c r="Y41"/>
      <c r="Z41"/>
      <c r="AA41"/>
      <c r="AB41"/>
      <c r="AC41"/>
      <c r="AD41"/>
      <c r="AE41"/>
      <c r="AF41"/>
      <c r="AG41"/>
      <c r="AH41"/>
      <c r="AI41"/>
      <c r="AJ41"/>
      <c r="AK41"/>
    </row>
    <row r="42" spans="23:37" x14ac:dyDescent="0.25">
      <c r="W42" s="91" t="s">
        <v>298</v>
      </c>
      <c r="X42"/>
      <c r="Y42"/>
      <c r="Z42"/>
      <c r="AA42"/>
      <c r="AB42"/>
      <c r="AC42"/>
      <c r="AD42"/>
      <c r="AE42"/>
      <c r="AF42"/>
      <c r="AG42"/>
      <c r="AH42"/>
      <c r="AI42"/>
      <c r="AJ42"/>
      <c r="AK42"/>
    </row>
    <row r="43" spans="23:37" x14ac:dyDescent="0.25">
      <c r="W43" s="84" t="s">
        <v>297</v>
      </c>
      <c r="X43"/>
      <c r="Y43"/>
      <c r="Z43"/>
      <c r="AA43"/>
      <c r="AB43"/>
      <c r="AC43"/>
      <c r="AD43"/>
      <c r="AE43"/>
      <c r="AF43"/>
      <c r="AG43"/>
      <c r="AH43"/>
      <c r="AI43"/>
      <c r="AJ43"/>
      <c r="AK43"/>
    </row>
    <row r="44" spans="23:37" x14ac:dyDescent="0.25">
      <c r="W44" s="91" t="s">
        <v>296</v>
      </c>
      <c r="X44"/>
      <c r="Y44"/>
      <c r="Z44"/>
      <c r="AA44"/>
      <c r="AB44"/>
      <c r="AC44"/>
      <c r="AD44"/>
      <c r="AE44"/>
      <c r="AF44"/>
      <c r="AG44"/>
      <c r="AH44"/>
      <c r="AI44"/>
      <c r="AJ44"/>
      <c r="AK44"/>
    </row>
    <row r="45" spans="23:37" x14ac:dyDescent="0.25">
      <c r="W45" s="84" t="s">
        <v>295</v>
      </c>
      <c r="X45"/>
      <c r="Y45"/>
      <c r="Z45"/>
      <c r="AA45"/>
      <c r="AB45"/>
      <c r="AC45"/>
      <c r="AD45"/>
      <c r="AE45"/>
      <c r="AF45"/>
      <c r="AG45"/>
      <c r="AH45"/>
      <c r="AI45"/>
      <c r="AJ45"/>
      <c r="AK45"/>
    </row>
    <row r="46" spans="23:37" x14ac:dyDescent="0.25">
      <c r="W46" s="91" t="s">
        <v>294</v>
      </c>
      <c r="X46"/>
      <c r="Y46"/>
      <c r="Z46"/>
      <c r="AA46"/>
      <c r="AB46"/>
      <c r="AC46"/>
      <c r="AD46"/>
      <c r="AE46"/>
      <c r="AF46"/>
      <c r="AG46"/>
      <c r="AH46"/>
      <c r="AI46"/>
      <c r="AJ46"/>
      <c r="AK46"/>
    </row>
    <row r="47" spans="23:37" x14ac:dyDescent="0.25">
      <c r="W47" s="84" t="s">
        <v>293</v>
      </c>
      <c r="X47"/>
      <c r="Y47"/>
      <c r="Z47"/>
      <c r="AA47"/>
      <c r="AB47"/>
      <c r="AC47"/>
      <c r="AD47"/>
      <c r="AE47"/>
      <c r="AF47"/>
      <c r="AG47"/>
      <c r="AH47"/>
      <c r="AI47"/>
      <c r="AJ47"/>
      <c r="AK47"/>
    </row>
    <row r="48" spans="23:37" x14ac:dyDescent="0.25">
      <c r="W48" s="91"/>
      <c r="X48"/>
      <c r="Y48"/>
      <c r="Z48"/>
      <c r="AA48"/>
      <c r="AB48"/>
      <c r="AC48"/>
      <c r="AD48"/>
      <c r="AE48"/>
      <c r="AF48"/>
      <c r="AG48"/>
      <c r="AH48"/>
      <c r="AI48"/>
      <c r="AJ48"/>
      <c r="AK48"/>
    </row>
    <row r="49" spans="23:37" x14ac:dyDescent="0.25">
      <c r="W49"/>
      <c r="X49"/>
      <c r="Y49"/>
      <c r="Z49"/>
      <c r="AA49"/>
      <c r="AB49"/>
      <c r="AC49"/>
      <c r="AD49"/>
      <c r="AE49"/>
      <c r="AF49"/>
      <c r="AG49"/>
      <c r="AH49"/>
      <c r="AI49"/>
      <c r="AJ49"/>
      <c r="AK49"/>
    </row>
    <row r="50" spans="23:37" x14ac:dyDescent="0.25">
      <c r="W50" s="91"/>
      <c r="X50"/>
      <c r="Y50"/>
      <c r="Z50"/>
      <c r="AA50"/>
      <c r="AB50"/>
      <c r="AC50"/>
      <c r="AD50"/>
      <c r="AE50"/>
      <c r="AF50"/>
      <c r="AG50"/>
      <c r="AH50"/>
      <c r="AI50"/>
      <c r="AJ50"/>
      <c r="AK50"/>
    </row>
    <row r="51" spans="23:37" x14ac:dyDescent="0.25">
      <c r="W51"/>
      <c r="X51"/>
      <c r="Y51"/>
      <c r="Z51"/>
      <c r="AA51"/>
      <c r="AB51"/>
      <c r="AC51"/>
      <c r="AD51"/>
      <c r="AE51"/>
      <c r="AF51"/>
      <c r="AG51"/>
      <c r="AH51"/>
      <c r="AI51"/>
      <c r="AJ51"/>
      <c r="AK51"/>
    </row>
    <row r="52" spans="23:37" x14ac:dyDescent="0.25">
      <c r="W52"/>
      <c r="X52"/>
      <c r="Y52"/>
      <c r="Z52"/>
      <c r="AA52"/>
      <c r="AB52"/>
      <c r="AC52"/>
      <c r="AD52"/>
      <c r="AE52"/>
      <c r="AF52"/>
      <c r="AG52"/>
      <c r="AH52"/>
      <c r="AI52"/>
      <c r="AJ52"/>
      <c r="AK52"/>
    </row>
    <row r="53" spans="23:37" x14ac:dyDescent="0.25">
      <c r="W53"/>
      <c r="X53"/>
      <c r="Y53"/>
      <c r="Z53"/>
      <c r="AA53"/>
      <c r="AB53"/>
      <c r="AC53"/>
      <c r="AD53"/>
      <c r="AE53"/>
      <c r="AF53"/>
      <c r="AG53"/>
      <c r="AH53"/>
      <c r="AI53"/>
      <c r="AJ53"/>
      <c r="AK53"/>
    </row>
    <row r="54" spans="23:37" x14ac:dyDescent="0.25">
      <c r="W54"/>
      <c r="X54"/>
      <c r="Y54"/>
      <c r="Z54"/>
      <c r="AA54"/>
      <c r="AB54"/>
      <c r="AC54"/>
      <c r="AD54"/>
      <c r="AE54"/>
      <c r="AF54"/>
      <c r="AG54"/>
      <c r="AH54"/>
      <c r="AI54"/>
      <c r="AJ54"/>
      <c r="AK54"/>
    </row>
    <row r="55" spans="23:37" x14ac:dyDescent="0.25">
      <c r="W55"/>
      <c r="X55"/>
      <c r="Y55"/>
      <c r="Z55"/>
      <c r="AA55"/>
      <c r="AB55"/>
      <c r="AC55"/>
      <c r="AD55"/>
      <c r="AE55"/>
      <c r="AF55"/>
      <c r="AG55"/>
      <c r="AH55"/>
      <c r="AI55"/>
      <c r="AJ55"/>
      <c r="AK55"/>
    </row>
    <row r="56" spans="23:37" x14ac:dyDescent="0.25">
      <c r="W56"/>
      <c r="X56"/>
      <c r="Y56"/>
      <c r="Z56"/>
      <c r="AA56"/>
      <c r="AB56"/>
      <c r="AC56"/>
      <c r="AD56"/>
      <c r="AE56"/>
      <c r="AF56"/>
      <c r="AG56"/>
      <c r="AH56"/>
      <c r="AI56"/>
      <c r="AJ56"/>
      <c r="AK56"/>
    </row>
    <row r="57" spans="23:37" x14ac:dyDescent="0.25">
      <c r="W57"/>
      <c r="X57"/>
      <c r="Y57"/>
      <c r="Z57"/>
      <c r="AA57"/>
      <c r="AB57"/>
      <c r="AC57"/>
      <c r="AD57"/>
      <c r="AE57"/>
      <c r="AF57"/>
      <c r="AG57"/>
      <c r="AH57"/>
      <c r="AI57"/>
      <c r="AJ57"/>
      <c r="AK57"/>
    </row>
    <row r="58" spans="23:37" x14ac:dyDescent="0.25">
      <c r="W58"/>
      <c r="X58"/>
      <c r="Y58"/>
      <c r="Z58"/>
      <c r="AA58"/>
      <c r="AB58"/>
      <c r="AC58"/>
      <c r="AD58"/>
      <c r="AE58"/>
      <c r="AF58"/>
      <c r="AG58"/>
      <c r="AH58"/>
      <c r="AI58"/>
      <c r="AJ58"/>
      <c r="AK58"/>
    </row>
    <row r="59" spans="23:37" x14ac:dyDescent="0.25">
      <c r="W59"/>
      <c r="X59"/>
      <c r="Y59"/>
      <c r="Z59"/>
      <c r="AA59"/>
      <c r="AB59"/>
      <c r="AC59"/>
      <c r="AD59"/>
      <c r="AE59"/>
      <c r="AF59"/>
      <c r="AG59" s="132"/>
      <c r="AH59"/>
      <c r="AI59"/>
      <c r="AJ59"/>
      <c r="AK59"/>
    </row>
    <row r="60" spans="23:37" x14ac:dyDescent="0.25">
      <c r="W60"/>
      <c r="X60"/>
      <c r="Y60"/>
      <c r="Z60"/>
      <c r="AA60"/>
      <c r="AB60"/>
      <c r="AC60"/>
      <c r="AD60"/>
      <c r="AE60"/>
      <c r="AF60"/>
      <c r="AG60"/>
      <c r="AH60"/>
      <c r="AI60"/>
      <c r="AJ60"/>
      <c r="AK60"/>
    </row>
    <row r="61" spans="23:37" x14ac:dyDescent="0.25">
      <c r="W61"/>
      <c r="X61"/>
      <c r="Y61"/>
      <c r="Z61"/>
      <c r="AA61"/>
      <c r="AB61"/>
      <c r="AC61"/>
      <c r="AD61"/>
      <c r="AE61"/>
      <c r="AF61"/>
      <c r="AG61"/>
      <c r="AH61"/>
      <c r="AI61"/>
      <c r="AJ61"/>
      <c r="AK61"/>
    </row>
    <row r="62" spans="23:37" x14ac:dyDescent="0.25">
      <c r="W62"/>
      <c r="X62"/>
      <c r="Y62"/>
      <c r="Z62"/>
      <c r="AA62"/>
      <c r="AB62"/>
      <c r="AC62"/>
      <c r="AD62"/>
      <c r="AE62"/>
      <c r="AF62"/>
      <c r="AG62"/>
      <c r="AH62"/>
      <c r="AI62"/>
      <c r="AJ62"/>
      <c r="AK62"/>
    </row>
    <row r="63" spans="23:37" x14ac:dyDescent="0.25">
      <c r="W63"/>
      <c r="X63"/>
      <c r="Y63"/>
      <c r="Z63"/>
      <c r="AA63"/>
      <c r="AB63"/>
      <c r="AC63"/>
      <c r="AD63"/>
      <c r="AE63"/>
      <c r="AF63"/>
      <c r="AG63"/>
      <c r="AH63"/>
      <c r="AI63"/>
      <c r="AJ63"/>
      <c r="AK63"/>
    </row>
    <row r="64" spans="23:37" x14ac:dyDescent="0.25">
      <c r="W64"/>
      <c r="X64"/>
      <c r="Y64"/>
      <c r="Z64"/>
      <c r="AA64"/>
      <c r="AB64"/>
      <c r="AC64"/>
      <c r="AD64"/>
      <c r="AE64"/>
      <c r="AF64"/>
      <c r="AG64"/>
      <c r="AH64"/>
      <c r="AI64"/>
      <c r="AJ64"/>
      <c r="AK64"/>
    </row>
    <row r="65" spans="23:37" x14ac:dyDescent="0.25">
      <c r="W65"/>
      <c r="X65"/>
      <c r="Y65"/>
      <c r="Z65"/>
      <c r="AA65"/>
      <c r="AB65"/>
      <c r="AC65"/>
      <c r="AD65"/>
      <c r="AE65"/>
      <c r="AF65"/>
      <c r="AG65"/>
      <c r="AH65"/>
      <c r="AI65"/>
      <c r="AJ65"/>
      <c r="AK65"/>
    </row>
  </sheetData>
  <mergeCells count="10">
    <mergeCell ref="AE1:AJ1"/>
    <mergeCell ref="AE2:AJ2"/>
    <mergeCell ref="X1:AC1"/>
    <mergeCell ref="X2:AC2"/>
    <mergeCell ref="N6:T6"/>
    <mergeCell ref="B29:D29"/>
    <mergeCell ref="A24:A25"/>
    <mergeCell ref="B24:B25"/>
    <mergeCell ref="C24:C25"/>
    <mergeCell ref="D24:S25"/>
  </mergeCell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8:P31"/>
  <sheetViews>
    <sheetView zoomScaleNormal="100" workbookViewId="0">
      <selection activeCell="B20" sqref="B20"/>
    </sheetView>
  </sheetViews>
  <sheetFormatPr defaultRowHeight="18" x14ac:dyDescent="0.25"/>
  <cols>
    <col min="1" max="16384" width="9.140625" style="138"/>
  </cols>
  <sheetData>
    <row r="8" spans="1:9" x14ac:dyDescent="0.25">
      <c r="A8" s="219" t="s">
        <v>384</v>
      </c>
      <c r="B8" s="219"/>
      <c r="C8" s="219"/>
      <c r="D8" s="219"/>
      <c r="E8" s="219"/>
      <c r="F8" s="219"/>
      <c r="G8" s="219"/>
      <c r="H8" s="219"/>
      <c r="I8" s="219"/>
    </row>
    <row r="9" spans="1:9" x14ac:dyDescent="0.25">
      <c r="A9" s="140"/>
      <c r="B9" s="140"/>
      <c r="C9" s="140"/>
      <c r="D9" s="140"/>
      <c r="E9" s="140"/>
      <c r="F9" s="140"/>
      <c r="G9" s="140"/>
      <c r="H9" s="140"/>
      <c r="I9" s="140"/>
    </row>
    <row r="11" spans="1:9" x14ac:dyDescent="0.25">
      <c r="A11" s="140"/>
      <c r="B11" s="140"/>
      <c r="C11" s="140"/>
      <c r="D11" s="140"/>
      <c r="E11" s="140"/>
      <c r="F11" s="140"/>
      <c r="G11" s="140"/>
      <c r="H11" s="140"/>
      <c r="I11" s="140"/>
    </row>
    <row r="13" spans="1:9" x14ac:dyDescent="0.25">
      <c r="A13" s="140"/>
      <c r="B13" s="140"/>
      <c r="C13" s="140"/>
      <c r="D13" s="140"/>
      <c r="E13" s="140"/>
      <c r="F13" s="140"/>
      <c r="G13" s="140"/>
      <c r="H13" s="140"/>
      <c r="I13" s="140"/>
    </row>
    <row r="19" spans="1:16" ht="25.5" x14ac:dyDescent="0.35">
      <c r="A19" s="217" t="s">
        <v>383</v>
      </c>
      <c r="B19" s="217"/>
      <c r="C19" s="217"/>
      <c r="D19" s="217"/>
      <c r="E19" s="217"/>
      <c r="F19" s="217"/>
      <c r="G19" s="217"/>
      <c r="H19" s="217"/>
      <c r="I19" s="217"/>
      <c r="J19" s="217"/>
      <c r="K19" s="217"/>
      <c r="L19" s="217"/>
      <c r="M19" s="217"/>
      <c r="N19" s="217"/>
      <c r="O19" s="217"/>
      <c r="P19" s="217"/>
    </row>
    <row r="21" spans="1:16" x14ac:dyDescent="0.25">
      <c r="I21" s="139"/>
    </row>
    <row r="23" spans="1:16" ht="25.5" x14ac:dyDescent="0.35">
      <c r="A23" s="217" t="s">
        <v>446</v>
      </c>
      <c r="B23" s="217"/>
      <c r="C23" s="217"/>
      <c r="D23" s="217"/>
      <c r="E23" s="217"/>
      <c r="F23" s="217"/>
      <c r="G23" s="217"/>
      <c r="H23" s="217"/>
      <c r="I23" s="217"/>
      <c r="J23" s="217"/>
      <c r="K23" s="217"/>
      <c r="L23" s="217"/>
      <c r="M23" s="217"/>
      <c r="N23" s="217"/>
      <c r="O23" s="217"/>
      <c r="P23" s="217"/>
    </row>
    <row r="27" spans="1:16" ht="25.5" x14ac:dyDescent="0.35">
      <c r="A27" s="217" t="s">
        <v>382</v>
      </c>
      <c r="B27" s="217"/>
      <c r="C27" s="217"/>
      <c r="D27" s="217"/>
      <c r="E27" s="217"/>
      <c r="F27" s="217"/>
      <c r="G27" s="217"/>
      <c r="H27" s="217"/>
      <c r="I27" s="217"/>
      <c r="J27" s="217"/>
      <c r="K27" s="217"/>
      <c r="L27" s="217"/>
      <c r="M27" s="217"/>
      <c r="N27" s="217"/>
      <c r="O27" s="217"/>
      <c r="P27" s="217"/>
    </row>
    <row r="31" spans="1:16" ht="25.5" x14ac:dyDescent="0.35">
      <c r="A31" s="218" t="str">
        <f>UPPER(MID(Summary!A3,6,100))</f>
        <v xml:space="preserve"> SEPTEMBER 30, 2019</v>
      </c>
      <c r="B31" s="218"/>
      <c r="C31" s="218"/>
      <c r="D31" s="218"/>
      <c r="E31" s="218"/>
      <c r="F31" s="218"/>
      <c r="G31" s="218"/>
      <c r="H31" s="218"/>
      <c r="I31" s="218"/>
      <c r="J31" s="218"/>
      <c r="K31" s="218"/>
      <c r="L31" s="218"/>
      <c r="M31" s="218"/>
      <c r="N31" s="218"/>
      <c r="O31" s="218"/>
      <c r="P31" s="218"/>
    </row>
  </sheetData>
  <mergeCells count="5">
    <mergeCell ref="A27:P27"/>
    <mergeCell ref="A31:P31"/>
    <mergeCell ref="A23:P23"/>
    <mergeCell ref="A8:I8"/>
    <mergeCell ref="A19:P19"/>
  </mergeCells>
  <pageMargins left="0.45" right="0.45" top="0.75" bottom="0.75" header="0.3" footer="0.3"/>
  <pageSetup scale="66"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2:P55"/>
  <sheetViews>
    <sheetView view="pageBreakPreview" zoomScale="90" zoomScaleNormal="100" zoomScaleSheetLayoutView="90" workbookViewId="0">
      <selection activeCell="B20" sqref="B20"/>
    </sheetView>
  </sheetViews>
  <sheetFormatPr defaultRowHeight="18" x14ac:dyDescent="0.25"/>
  <cols>
    <col min="1" max="7" width="9.140625" style="138"/>
    <col min="8" max="8" width="9.140625" style="141"/>
    <col min="9" max="16384" width="9.140625" style="138"/>
  </cols>
  <sheetData>
    <row r="12" spans="1:16" ht="19.5" customHeight="1" x14ac:dyDescent="0.25">
      <c r="A12" s="219" t="s">
        <v>387</v>
      </c>
      <c r="B12" s="219"/>
      <c r="C12" s="219"/>
      <c r="D12" s="219"/>
      <c r="E12" s="219"/>
      <c r="F12" s="219"/>
      <c r="G12" s="219"/>
      <c r="H12" s="219"/>
      <c r="I12" s="219"/>
      <c r="J12" s="219"/>
      <c r="K12" s="219"/>
      <c r="L12" s="219"/>
      <c r="M12" s="219"/>
      <c r="N12" s="219"/>
      <c r="O12" s="219"/>
      <c r="P12" s="219"/>
    </row>
    <row r="13" spans="1:16" s="143" customFormat="1" ht="19.5" customHeight="1" x14ac:dyDescent="0.2">
      <c r="A13" s="149"/>
      <c r="B13" s="149"/>
      <c r="C13" s="149"/>
      <c r="D13" s="149"/>
      <c r="E13" s="149"/>
      <c r="F13" s="149"/>
      <c r="G13" s="149"/>
      <c r="H13" s="142"/>
      <c r="I13" s="149"/>
    </row>
    <row r="14" spans="1:16" s="143" customFormat="1" ht="19.5" customHeight="1" x14ac:dyDescent="0.2">
      <c r="H14" s="142"/>
    </row>
    <row r="15" spans="1:16" s="143" customFormat="1" ht="19.5" customHeight="1" x14ac:dyDescent="0.2">
      <c r="C15" s="143" t="s">
        <v>386</v>
      </c>
      <c r="I15" s="148"/>
      <c r="N15" s="142" t="s">
        <v>385</v>
      </c>
    </row>
    <row r="16" spans="1:16" s="143" customFormat="1" ht="19.5" customHeight="1" x14ac:dyDescent="0.2">
      <c r="C16" s="147"/>
      <c r="N16" s="142"/>
    </row>
    <row r="17" spans="3:14" s="143" customFormat="1" ht="19.5" customHeight="1" x14ac:dyDescent="0.2">
      <c r="C17" s="144" t="s">
        <v>70</v>
      </c>
      <c r="N17" s="142">
        <f>+N15+1</f>
        <v>2</v>
      </c>
    </row>
    <row r="18" spans="3:14" s="143" customFormat="1" ht="19.5" customHeight="1" x14ac:dyDescent="0.2">
      <c r="C18" s="144"/>
      <c r="N18" s="142"/>
    </row>
    <row r="19" spans="3:14" s="143" customFormat="1" ht="19.5" customHeight="1" x14ac:dyDescent="0.2">
      <c r="C19" s="144" t="s">
        <v>71</v>
      </c>
      <c r="N19" s="142">
        <f>+N17+3</f>
        <v>5</v>
      </c>
    </row>
    <row r="20" spans="3:14" s="143" customFormat="1" ht="19.5" customHeight="1" x14ac:dyDescent="0.2">
      <c r="C20" s="144"/>
      <c r="N20" s="142"/>
    </row>
    <row r="21" spans="3:14" s="143" customFormat="1" ht="19.5" customHeight="1" x14ac:dyDescent="0.2">
      <c r="C21" s="144" t="s">
        <v>72</v>
      </c>
      <c r="N21" s="142">
        <f>+N19+3</f>
        <v>8</v>
      </c>
    </row>
    <row r="22" spans="3:14" s="143" customFormat="1" ht="19.5" customHeight="1" x14ac:dyDescent="0.2">
      <c r="C22" s="144"/>
      <c r="N22" s="142"/>
    </row>
    <row r="23" spans="3:14" s="143" customFormat="1" ht="19.5" customHeight="1" x14ac:dyDescent="0.2">
      <c r="C23" s="144" t="s">
        <v>73</v>
      </c>
      <c r="N23" s="142">
        <f>+N21+3</f>
        <v>11</v>
      </c>
    </row>
    <row r="24" spans="3:14" s="143" customFormat="1" ht="19.5" customHeight="1" x14ac:dyDescent="0.2">
      <c r="C24" s="144"/>
      <c r="N24" s="142"/>
    </row>
    <row r="25" spans="3:14" s="143" customFormat="1" ht="19.5" customHeight="1" x14ac:dyDescent="0.2">
      <c r="C25" s="144" t="s">
        <v>84</v>
      </c>
      <c r="N25" s="142">
        <f>+N23+3</f>
        <v>14</v>
      </c>
    </row>
    <row r="26" spans="3:14" s="143" customFormat="1" ht="19.5" customHeight="1" x14ac:dyDescent="0.2">
      <c r="C26" s="144"/>
      <c r="N26" s="142"/>
    </row>
    <row r="27" spans="3:14" s="143" customFormat="1" ht="19.5" customHeight="1" x14ac:dyDescent="0.2">
      <c r="C27" s="144" t="s">
        <v>104</v>
      </c>
      <c r="I27" s="146"/>
      <c r="N27" s="142">
        <f>+N25+3</f>
        <v>17</v>
      </c>
    </row>
    <row r="28" spans="3:14" s="143" customFormat="1" ht="19.5" customHeight="1" x14ac:dyDescent="0.2">
      <c r="C28" s="144"/>
      <c r="I28" s="146"/>
      <c r="N28" s="142"/>
    </row>
    <row r="29" spans="3:14" s="143" customFormat="1" ht="19.5" customHeight="1" x14ac:dyDescent="0.2">
      <c r="C29" s="144" t="s">
        <v>85</v>
      </c>
      <c r="N29" s="142">
        <f>+N27+3</f>
        <v>20</v>
      </c>
    </row>
    <row r="30" spans="3:14" s="143" customFormat="1" ht="19.5" customHeight="1" x14ac:dyDescent="0.2">
      <c r="C30" s="144"/>
      <c r="N30" s="142"/>
    </row>
    <row r="31" spans="3:14" s="143" customFormat="1" ht="19.5" customHeight="1" x14ac:dyDescent="0.2">
      <c r="C31" s="144" t="s">
        <v>86</v>
      </c>
      <c r="I31" s="145"/>
      <c r="N31" s="142">
        <f>+N29+3</f>
        <v>23</v>
      </c>
    </row>
    <row r="32" spans="3:14" s="143" customFormat="1" ht="19.5" customHeight="1" x14ac:dyDescent="0.2">
      <c r="C32" s="144"/>
      <c r="I32" s="145"/>
      <c r="N32" s="142"/>
    </row>
    <row r="33" spans="3:14" s="143" customFormat="1" ht="19.5" customHeight="1" x14ac:dyDescent="0.2">
      <c r="C33" s="144" t="s">
        <v>74</v>
      </c>
      <c r="N33" s="142">
        <f>+N31+3</f>
        <v>26</v>
      </c>
    </row>
    <row r="34" spans="3:14" s="143" customFormat="1" ht="19.5" customHeight="1" x14ac:dyDescent="0.2">
      <c r="C34" s="144"/>
      <c r="N34" s="142"/>
    </row>
    <row r="35" spans="3:14" s="143" customFormat="1" ht="19.5" customHeight="1" x14ac:dyDescent="0.2">
      <c r="C35" s="144" t="s">
        <v>87</v>
      </c>
      <c r="N35" s="142">
        <f>+N33+3</f>
        <v>29</v>
      </c>
    </row>
    <row r="36" spans="3:14" s="143" customFormat="1" ht="19.5" customHeight="1" x14ac:dyDescent="0.2">
      <c r="C36" s="144"/>
      <c r="N36" s="142"/>
    </row>
    <row r="37" spans="3:14" s="143" customFormat="1" ht="19.5" customHeight="1" x14ac:dyDescent="0.2">
      <c r="C37" s="144" t="s">
        <v>75</v>
      </c>
      <c r="N37" s="142">
        <f>+N35+3</f>
        <v>32</v>
      </c>
    </row>
    <row r="38" spans="3:14" s="143" customFormat="1" ht="19.5" customHeight="1" x14ac:dyDescent="0.2">
      <c r="C38" s="144"/>
      <c r="N38" s="142"/>
    </row>
    <row r="39" spans="3:14" s="143" customFormat="1" ht="19.5" customHeight="1" x14ac:dyDescent="0.2">
      <c r="C39" s="144" t="s">
        <v>129</v>
      </c>
      <c r="N39" s="142">
        <f>+N37+3</f>
        <v>35</v>
      </c>
    </row>
    <row r="40" spans="3:14" s="143" customFormat="1" ht="19.5" customHeight="1" x14ac:dyDescent="0.2">
      <c r="C40" s="144"/>
      <c r="N40" s="142"/>
    </row>
    <row r="41" spans="3:14" s="143" customFormat="1" ht="19.5" customHeight="1" x14ac:dyDescent="0.2">
      <c r="C41" s="144" t="s">
        <v>79</v>
      </c>
      <c r="N41" s="142">
        <f>+N39+3</f>
        <v>38</v>
      </c>
    </row>
    <row r="42" spans="3:14" s="143" customFormat="1" ht="19.5" customHeight="1" x14ac:dyDescent="0.2">
      <c r="C42" s="144"/>
      <c r="N42" s="142"/>
    </row>
    <row r="43" spans="3:14" s="143" customFormat="1" ht="19.5" customHeight="1" x14ac:dyDescent="0.2">
      <c r="C43" s="144" t="s">
        <v>88</v>
      </c>
      <c r="N43" s="142">
        <f>+N41+3</f>
        <v>41</v>
      </c>
    </row>
    <row r="44" spans="3:14" s="143" customFormat="1" ht="19.5" customHeight="1" x14ac:dyDescent="0.2">
      <c r="C44" s="144"/>
      <c r="N44" s="142"/>
    </row>
    <row r="45" spans="3:14" s="143" customFormat="1" ht="19.5" customHeight="1" x14ac:dyDescent="0.2">
      <c r="C45" s="144" t="s">
        <v>89</v>
      </c>
      <c r="N45" s="142">
        <f>+N43+3</f>
        <v>44</v>
      </c>
    </row>
    <row r="46" spans="3:14" s="143" customFormat="1" ht="19.5" customHeight="1" x14ac:dyDescent="0.2">
      <c r="C46" s="144"/>
      <c r="N46" s="142"/>
    </row>
    <row r="47" spans="3:14" s="143" customFormat="1" ht="19.5" customHeight="1" x14ac:dyDescent="0.2">
      <c r="C47" s="144" t="s">
        <v>90</v>
      </c>
      <c r="N47" s="142">
        <f>+N45+3</f>
        <v>47</v>
      </c>
    </row>
    <row r="48" spans="3:14" s="143" customFormat="1" ht="19.5" customHeight="1" x14ac:dyDescent="0.2">
      <c r="C48" s="144"/>
      <c r="N48" s="142"/>
    </row>
    <row r="49" spans="2:14" s="143" customFormat="1" ht="19.5" customHeight="1" x14ac:dyDescent="0.2">
      <c r="C49" s="144" t="s">
        <v>91</v>
      </c>
      <c r="N49" s="142">
        <f>+N47+3</f>
        <v>50</v>
      </c>
    </row>
    <row r="50" spans="2:14" s="143" customFormat="1" ht="19.5" customHeight="1" x14ac:dyDescent="0.2">
      <c r="C50" s="144"/>
      <c r="N50" s="142"/>
    </row>
    <row r="51" spans="2:14" s="143" customFormat="1" ht="19.5" customHeight="1" x14ac:dyDescent="0.2">
      <c r="C51" s="144" t="s">
        <v>92</v>
      </c>
      <c r="N51" s="142">
        <f>+N49+3</f>
        <v>53</v>
      </c>
    </row>
    <row r="52" spans="2:14" s="143" customFormat="1" ht="19.5" customHeight="1" x14ac:dyDescent="0.2">
      <c r="C52" s="144"/>
      <c r="N52" s="142"/>
    </row>
    <row r="53" spans="2:14" s="143" customFormat="1" ht="19.5" customHeight="1" x14ac:dyDescent="0.2">
      <c r="C53" s="144" t="s">
        <v>76</v>
      </c>
      <c r="N53" s="142">
        <f>+N51+3</f>
        <v>56</v>
      </c>
    </row>
    <row r="54" spans="2:14" ht="19.5" customHeight="1" x14ac:dyDescent="0.25">
      <c r="C54" s="143"/>
      <c r="H54" s="138"/>
      <c r="N54" s="141"/>
    </row>
    <row r="55" spans="2:14" ht="19.5" customHeight="1" x14ac:dyDescent="0.25">
      <c r="B55" s="143"/>
      <c r="C55" s="144" t="s">
        <v>121</v>
      </c>
      <c r="F55" s="143"/>
      <c r="G55" s="143"/>
      <c r="H55" s="138"/>
      <c r="N55" s="142">
        <f>+N53+3</f>
        <v>59</v>
      </c>
    </row>
  </sheetData>
  <mergeCells count="1">
    <mergeCell ref="A12:P12"/>
  </mergeCells>
  <pageMargins left="0.45" right="0.45" top="0.75" bottom="0.75" header="0.3" footer="0.3"/>
  <pageSetup scale="66"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P54"/>
  <sheetViews>
    <sheetView zoomScaleNormal="100" zoomScaleSheetLayoutView="70" workbookViewId="0">
      <selection activeCell="B20" sqref="B20"/>
    </sheetView>
  </sheetViews>
  <sheetFormatPr defaultRowHeight="15" x14ac:dyDescent="0.25"/>
  <sheetData>
    <row r="11" spans="1:16" ht="21" x14ac:dyDescent="0.35">
      <c r="A11" s="220" t="s">
        <v>388</v>
      </c>
      <c r="B11" s="220"/>
      <c r="C11" s="220"/>
      <c r="D11" s="220"/>
      <c r="E11" s="220"/>
      <c r="F11" s="220"/>
      <c r="G11" s="220"/>
      <c r="H11" s="220"/>
      <c r="I11" s="220"/>
      <c r="J11" s="220"/>
      <c r="K11" s="169"/>
      <c r="L11" s="169"/>
      <c r="M11" s="169"/>
      <c r="N11" s="169"/>
      <c r="O11" s="169"/>
      <c r="P11" s="169"/>
    </row>
    <row r="13" spans="1:16" ht="21" x14ac:dyDescent="0.35">
      <c r="A13" s="221" t="str">
        <f>CONCATENATE("This Annual Report has been prepared to provide an overview of the North Texas Municipal Water District’s outstanding debt obligations as of ",MID(Summary!A3,6,100)," and has been prepared pursuant to House Bill 1378.")</f>
        <v>This Annual Report has been prepared to provide an overview of the North Texas Municipal Water District’s outstanding debt obligations as of  September 30, 2019 and has been prepared pursuant to House Bill 1378.</v>
      </c>
      <c r="B13" s="221"/>
      <c r="C13" s="221"/>
      <c r="D13" s="221"/>
      <c r="E13" s="221"/>
      <c r="F13" s="221"/>
      <c r="G13" s="221"/>
      <c r="H13" s="221"/>
      <c r="I13" s="221"/>
      <c r="J13" s="221"/>
      <c r="K13" s="170"/>
      <c r="L13" s="170"/>
      <c r="M13" s="170"/>
      <c r="N13" s="170"/>
      <c r="O13" s="170"/>
      <c r="P13" s="170"/>
    </row>
    <row r="14" spans="1:16" ht="21" x14ac:dyDescent="0.35">
      <c r="A14" s="221"/>
      <c r="B14" s="221"/>
      <c r="C14" s="221"/>
      <c r="D14" s="221"/>
      <c r="E14" s="221"/>
      <c r="F14" s="221"/>
      <c r="G14" s="221"/>
      <c r="H14" s="221"/>
      <c r="I14" s="221"/>
      <c r="J14" s="221"/>
      <c r="K14" s="170"/>
      <c r="L14" s="170"/>
      <c r="M14" s="170"/>
      <c r="N14" s="170"/>
      <c r="O14" s="170"/>
      <c r="P14" s="170"/>
    </row>
    <row r="15" spans="1:16" x14ac:dyDescent="0.25">
      <c r="A15" s="221"/>
      <c r="B15" s="221"/>
      <c r="C15" s="221"/>
      <c r="D15" s="221"/>
      <c r="E15" s="221"/>
      <c r="F15" s="221"/>
      <c r="G15" s="221"/>
      <c r="H15" s="221"/>
      <c r="I15" s="221"/>
      <c r="J15" s="221"/>
      <c r="K15" s="150"/>
      <c r="L15" s="150"/>
      <c r="M15" s="150"/>
      <c r="N15" s="150"/>
      <c r="O15" s="150"/>
      <c r="P15" s="150"/>
    </row>
    <row r="16" spans="1:16" ht="26.25" customHeight="1" x14ac:dyDescent="0.35">
      <c r="A16" s="221" t="s">
        <v>447</v>
      </c>
      <c r="B16" s="221"/>
      <c r="C16" s="221"/>
      <c r="D16" s="221"/>
      <c r="E16" s="221"/>
      <c r="F16" s="221"/>
      <c r="G16" s="221"/>
      <c r="H16" s="221"/>
      <c r="I16" s="221"/>
      <c r="J16" s="221"/>
      <c r="K16" s="170"/>
      <c r="L16" s="170"/>
      <c r="M16" s="170"/>
      <c r="N16" s="170"/>
      <c r="O16" s="170"/>
      <c r="P16" s="170"/>
    </row>
    <row r="17" spans="1:16" ht="26.25" customHeight="1" x14ac:dyDescent="0.35">
      <c r="A17" s="221"/>
      <c r="B17" s="221"/>
      <c r="C17" s="221"/>
      <c r="D17" s="221"/>
      <c r="E17" s="221"/>
      <c r="F17" s="221"/>
      <c r="G17" s="221"/>
      <c r="H17" s="221"/>
      <c r="I17" s="221"/>
      <c r="J17" s="221"/>
      <c r="K17" s="170"/>
      <c r="L17" s="170"/>
      <c r="M17" s="170"/>
      <c r="N17" s="170"/>
      <c r="O17" s="170"/>
      <c r="P17" s="170"/>
    </row>
    <row r="18" spans="1:16" ht="26.25" customHeight="1" x14ac:dyDescent="0.35">
      <c r="A18" s="221"/>
      <c r="B18" s="221"/>
      <c r="C18" s="221"/>
      <c r="D18" s="221"/>
      <c r="E18" s="221"/>
      <c r="F18" s="221"/>
      <c r="G18" s="221"/>
      <c r="H18" s="221"/>
      <c r="I18" s="221"/>
      <c r="J18" s="221"/>
      <c r="K18" s="170"/>
      <c r="L18" s="170"/>
      <c r="M18" s="170"/>
      <c r="N18" s="170"/>
      <c r="O18" s="170"/>
      <c r="P18" s="170"/>
    </row>
    <row r="19" spans="1:16" ht="26.25" customHeight="1" x14ac:dyDescent="0.35">
      <c r="A19" s="221"/>
      <c r="B19" s="221"/>
      <c r="C19" s="221"/>
      <c r="D19" s="221"/>
      <c r="E19" s="221"/>
      <c r="F19" s="221"/>
      <c r="G19" s="221"/>
      <c r="H19" s="221"/>
      <c r="I19" s="221"/>
      <c r="J19" s="221"/>
      <c r="K19" s="170"/>
      <c r="L19" s="170"/>
      <c r="M19" s="170"/>
      <c r="N19" s="170"/>
      <c r="O19" s="170"/>
      <c r="P19" s="170"/>
    </row>
    <row r="20" spans="1:16" ht="26.25" customHeight="1" x14ac:dyDescent="0.35">
      <c r="A20" s="221"/>
      <c r="B20" s="221"/>
      <c r="C20" s="221"/>
      <c r="D20" s="221"/>
      <c r="E20" s="221"/>
      <c r="F20" s="221"/>
      <c r="G20" s="221"/>
      <c r="H20" s="221"/>
      <c r="I20" s="221"/>
      <c r="J20" s="221"/>
      <c r="K20" s="168"/>
      <c r="L20" s="168"/>
      <c r="M20" s="168"/>
      <c r="N20" s="168"/>
      <c r="O20" s="168"/>
      <c r="P20" s="168"/>
    </row>
    <row r="21" spans="1:16" ht="26.25" customHeight="1" x14ac:dyDescent="0.35">
      <c r="A21" s="172"/>
      <c r="B21" s="172"/>
      <c r="C21" s="172"/>
      <c r="D21" s="172"/>
      <c r="E21" s="172"/>
      <c r="F21" s="172"/>
      <c r="G21" s="172"/>
      <c r="H21" s="172"/>
      <c r="I21" s="172"/>
      <c r="J21" s="172"/>
      <c r="K21" s="168"/>
      <c r="L21" s="168"/>
      <c r="M21" s="168"/>
      <c r="N21" s="168"/>
      <c r="O21" s="168"/>
      <c r="P21" s="168"/>
    </row>
    <row r="22" spans="1:16" s="122" customFormat="1" ht="18.75" x14ac:dyDescent="0.3">
      <c r="A22" s="122" t="s">
        <v>389</v>
      </c>
      <c r="B22" s="171"/>
      <c r="C22" s="171"/>
      <c r="D22" s="171"/>
      <c r="E22" s="171"/>
      <c r="F22" s="171"/>
      <c r="G22" s="171"/>
      <c r="H22" s="171"/>
      <c r="I22" s="171"/>
    </row>
    <row r="23" spans="1:16" s="122" customFormat="1" ht="18.75" x14ac:dyDescent="0.3">
      <c r="B23" s="171"/>
      <c r="C23" s="171"/>
      <c r="D23" s="171"/>
      <c r="E23" s="171"/>
      <c r="F23" s="171"/>
      <c r="G23" s="171"/>
      <c r="H23" s="171"/>
      <c r="I23" s="171"/>
    </row>
    <row r="24" spans="1:16" s="122" customFormat="1" ht="18.75" x14ac:dyDescent="0.3">
      <c r="B24" s="171"/>
      <c r="C24" s="171"/>
      <c r="D24" s="171"/>
      <c r="E24" s="171"/>
      <c r="F24" s="171"/>
      <c r="G24" s="171"/>
      <c r="H24" s="171"/>
      <c r="I24" s="171"/>
    </row>
    <row r="25" spans="1:16" s="122" customFormat="1" ht="18.75" x14ac:dyDescent="0.3">
      <c r="A25" s="122" t="s">
        <v>390</v>
      </c>
    </row>
    <row r="26" spans="1:16" s="122" customFormat="1" ht="18.75" x14ac:dyDescent="0.3">
      <c r="A26" s="122" t="s">
        <v>391</v>
      </c>
    </row>
    <row r="27" spans="1:16" s="122" customFormat="1" ht="18.75" x14ac:dyDescent="0.3"/>
    <row r="28" spans="1:16" s="122" customFormat="1" ht="18.75" x14ac:dyDescent="0.3"/>
    <row r="29" spans="1:16" s="122" customFormat="1" ht="18.75" x14ac:dyDescent="0.3">
      <c r="A29" s="122" t="s">
        <v>392</v>
      </c>
    </row>
    <row r="30" spans="1:16" s="122" customFormat="1" ht="18.75" x14ac:dyDescent="0.3"/>
    <row r="31" spans="1:16" s="122" customFormat="1" ht="18.75" x14ac:dyDescent="0.3"/>
    <row r="32" spans="1:16" s="122" customFormat="1" ht="18.75" x14ac:dyDescent="0.3">
      <c r="A32" s="122" t="s">
        <v>393</v>
      </c>
    </row>
    <row r="33" spans="1:1" s="122" customFormat="1" ht="18.75" x14ac:dyDescent="0.3">
      <c r="A33" s="122" t="s">
        <v>394</v>
      </c>
    </row>
    <row r="34" spans="1:1" s="122" customFormat="1" ht="18.75" x14ac:dyDescent="0.3"/>
    <row r="35" spans="1:1" s="122" customFormat="1" ht="18.75" x14ac:dyDescent="0.3"/>
    <row r="36" spans="1:1" s="122" customFormat="1" ht="18.75" x14ac:dyDescent="0.3">
      <c r="A36" s="122" t="s">
        <v>395</v>
      </c>
    </row>
    <row r="37" spans="1:1" s="122" customFormat="1" ht="18.75" x14ac:dyDescent="0.3"/>
    <row r="38" spans="1:1" s="122" customFormat="1" ht="18.75" x14ac:dyDescent="0.3"/>
    <row r="39" spans="1:1" s="122" customFormat="1" ht="18.75" x14ac:dyDescent="0.3">
      <c r="A39" s="122" t="s">
        <v>393</v>
      </c>
    </row>
    <row r="40" spans="1:1" s="122" customFormat="1" ht="18.75" x14ac:dyDescent="0.3">
      <c r="A40" s="122" t="s">
        <v>396</v>
      </c>
    </row>
    <row r="41" spans="1:1" ht="40.5" customHeight="1" x14ac:dyDescent="0.25"/>
    <row r="43" spans="1:1" ht="40.5" customHeight="1" x14ac:dyDescent="0.25"/>
    <row r="44" spans="1:1" ht="40.5" customHeight="1" x14ac:dyDescent="0.25"/>
    <row r="45" spans="1:1" ht="40.5" customHeight="1" x14ac:dyDescent="0.25"/>
    <row r="46" spans="1:1" ht="40.5" customHeight="1" x14ac:dyDescent="0.25"/>
    <row r="47" spans="1:1" ht="40.5" customHeight="1" x14ac:dyDescent="0.25"/>
    <row r="48" spans="1:1" ht="40.5" customHeight="1" x14ac:dyDescent="0.25"/>
    <row r="49" ht="40.5" customHeight="1" x14ac:dyDescent="0.25"/>
    <row r="50" ht="40.5" customHeight="1" x14ac:dyDescent="0.25"/>
    <row r="51" ht="40.5" customHeight="1" x14ac:dyDescent="0.25"/>
    <row r="52" ht="40.5" customHeight="1" x14ac:dyDescent="0.25"/>
    <row r="53" ht="40.5" customHeight="1" x14ac:dyDescent="0.25"/>
    <row r="54" ht="40.5" customHeight="1" x14ac:dyDescent="0.25"/>
  </sheetData>
  <mergeCells count="3">
    <mergeCell ref="A11:J11"/>
    <mergeCell ref="A13:J15"/>
    <mergeCell ref="A16:J20"/>
  </mergeCells>
  <pageMargins left="0.45" right="0.45" top="0.75" bottom="0.25" header="0.3" footer="0.3"/>
  <pageSetup scale="93" fitToWidth="0" fitToHeight="0" orientation="portrait" r:id="rId1"/>
  <rowBreaks count="1" manualBreakCount="1">
    <brk id="4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Y88"/>
  <sheetViews>
    <sheetView topLeftCell="V1" zoomScale="90" zoomScaleNormal="90" zoomScaleSheetLayoutView="90" workbookViewId="0">
      <selection activeCell="X8" sqref="X8"/>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6.140625" style="10" bestFit="1"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1" width="9.140625" style="10"/>
    <col min="22" max="22" width="15.28515625" style="10" bestFit="1" customWidth="1"/>
    <col min="23" max="23" width="7.140625" style="10" bestFit="1" customWidth="1"/>
    <col min="24" max="24" width="18.85546875" style="10" bestFit="1" customWidth="1"/>
    <col min="25" max="26" width="4.28515625" style="10" customWidth="1"/>
    <col min="27" max="29" width="18.85546875" style="10" bestFit="1" customWidth="1"/>
    <col min="30" max="30" width="20.7109375" style="10" bestFit="1" customWidth="1"/>
    <col min="31" max="31" width="18.85546875" style="10" bestFit="1" customWidth="1"/>
    <col min="32" max="32" width="17.28515625" style="10" bestFit="1" customWidth="1"/>
    <col min="33" max="33" width="3.28515625" style="10" bestFit="1" customWidth="1"/>
    <col min="34" max="34" width="8.5703125" style="10" bestFit="1" customWidth="1"/>
    <col min="35" max="38" width="17.28515625" style="10" bestFit="1" customWidth="1"/>
    <col min="39" max="39" width="3.28515625" style="10" bestFit="1" customWidth="1"/>
    <col min="40" max="40" width="8.5703125" style="10" bestFit="1" customWidth="1"/>
    <col min="41" max="44" width="17.28515625" style="10" bestFit="1" customWidth="1"/>
    <col min="45" max="45" width="3.28515625" style="10" bestFit="1" customWidth="1"/>
    <col min="46" max="46" width="8.5703125" style="10" bestFit="1" customWidth="1"/>
    <col min="47" max="47" width="17.28515625" style="10" bestFit="1" customWidth="1"/>
    <col min="48" max="49" width="18.85546875" style="10" bestFit="1" customWidth="1"/>
    <col min="50" max="50" width="16.140625" style="10" bestFit="1" customWidth="1"/>
    <col min="51" max="51" width="3.28515625" style="10" bestFit="1" customWidth="1"/>
    <col min="52" max="52" width="8.5703125" style="10" bestFit="1" customWidth="1"/>
    <col min="53" max="55" width="16.140625" style="10" bestFit="1" customWidth="1"/>
    <col min="56" max="56" width="17.28515625" style="10" bestFit="1" customWidth="1"/>
    <col min="57" max="57" width="3.28515625" style="10" bestFit="1" customWidth="1"/>
    <col min="58" max="58" width="8.5703125" style="10" bestFit="1" customWidth="1"/>
    <col min="59" max="62" width="17.28515625" style="10" bestFit="1" customWidth="1"/>
    <col min="63" max="63" width="3.28515625" style="10" bestFit="1" customWidth="1"/>
    <col min="64" max="64" width="8.5703125" style="10" bestFit="1" customWidth="1"/>
    <col min="65" max="68" width="17.28515625" style="10" bestFit="1" customWidth="1"/>
    <col min="69" max="69" width="3.28515625" style="10" bestFit="1" customWidth="1"/>
    <col min="70" max="70" width="8.5703125" style="10" bestFit="1" customWidth="1"/>
    <col min="71" max="71" width="16.140625" style="10" bestFit="1" customWidth="1"/>
    <col min="72" max="74" width="17.28515625" style="10" bestFit="1" customWidth="1"/>
    <col min="75" max="75" width="3.28515625" style="10" bestFit="1" customWidth="1"/>
    <col min="76" max="76" width="8.5703125" style="10" bestFit="1" customWidth="1"/>
    <col min="77" max="77" width="16.140625" style="10" bestFit="1" customWidth="1"/>
    <col min="78" max="80" width="17.28515625" style="10" bestFit="1" customWidth="1"/>
    <col min="81" max="81" width="3.28515625" style="10" bestFit="1" customWidth="1"/>
    <col min="82" max="82" width="8.5703125" style="10" bestFit="1" customWidth="1"/>
    <col min="83" max="83" width="16.140625" style="10" bestFit="1" customWidth="1"/>
    <col min="84" max="84" width="16.85546875" style="10" bestFit="1" customWidth="1"/>
    <col min="85" max="85" width="16.140625" style="10" bestFit="1" customWidth="1"/>
    <col min="86" max="87" width="17.28515625" style="10" bestFit="1" customWidth="1"/>
    <col min="88" max="88" width="15" style="10" bestFit="1" customWidth="1"/>
    <col min="89" max="89" width="9.140625" style="10"/>
    <col min="90" max="90" width="8.5703125" style="10" bestFit="1" customWidth="1"/>
    <col min="91" max="91" width="13.28515625" style="10" bestFit="1" customWidth="1"/>
    <col min="92" max="93" width="15" style="10" bestFit="1" customWidth="1"/>
    <col min="94" max="94" width="16.140625" style="10" bestFit="1" customWidth="1"/>
    <col min="95" max="95" width="6.28515625" style="10" bestFit="1" customWidth="1"/>
    <col min="96" max="96" width="8.5703125" style="10" bestFit="1" customWidth="1"/>
    <col min="97" max="97" width="15" style="10" bestFit="1" customWidth="1"/>
    <col min="98" max="99" width="16.140625" style="10" bestFit="1" customWidth="1"/>
    <col min="100" max="100" width="15" style="10" bestFit="1" customWidth="1"/>
    <col min="101" max="101" width="6.28515625" style="10" bestFit="1" customWidth="1"/>
    <col min="102" max="102" width="8.5703125" style="10" bestFit="1" customWidth="1"/>
    <col min="103" max="103" width="15" style="10" bestFit="1" customWidth="1"/>
    <col min="104" max="105" width="16.140625" style="10" bestFit="1" customWidth="1"/>
    <col min="106" max="106" width="15" style="10" bestFit="1" customWidth="1"/>
    <col min="107" max="107" width="6.28515625" style="10" bestFit="1" customWidth="1"/>
    <col min="108" max="108" width="8.5703125" style="10" bestFit="1" customWidth="1"/>
    <col min="109" max="109" width="15" style="10" bestFit="1" customWidth="1"/>
    <col min="110" max="111" width="16.140625" style="10" bestFit="1" customWidth="1"/>
    <col min="112" max="112" width="15" style="10" bestFit="1" customWidth="1"/>
    <col min="113" max="113" width="6.28515625" style="10" bestFit="1" customWidth="1"/>
    <col min="114" max="114" width="8.5703125" style="10" bestFit="1" customWidth="1"/>
    <col min="115" max="115" width="15" style="10" bestFit="1" customWidth="1"/>
    <col min="116" max="117" width="16.140625" style="10" bestFit="1" customWidth="1"/>
    <col min="118" max="118" width="15" style="10" bestFit="1" customWidth="1"/>
    <col min="119" max="119" width="6.28515625" style="10" bestFit="1" customWidth="1"/>
    <col min="120" max="120" width="8.5703125" style="10" bestFit="1" customWidth="1"/>
    <col min="121" max="121" width="15" style="10" bestFit="1" customWidth="1"/>
    <col min="122" max="124" width="16.140625" style="10" bestFit="1" customWidth="1"/>
    <col min="125" max="125" width="6.28515625" style="10" bestFit="1" customWidth="1"/>
    <col min="126" max="126" width="8.5703125" style="10" bestFit="1" customWidth="1"/>
    <col min="127" max="127" width="15" style="10" bestFit="1" customWidth="1"/>
    <col min="128" max="129" width="16.140625" style="10" bestFit="1" customWidth="1"/>
    <col min="130" max="16384" width="9.140625" style="10"/>
  </cols>
  <sheetData>
    <row r="1" spans="1:129" ht="19.5" thickBot="1" x14ac:dyDescent="0.35">
      <c r="A1" s="12" t="s">
        <v>0</v>
      </c>
      <c r="W1" s="114"/>
      <c r="X1" s="197" t="s">
        <v>272</v>
      </c>
      <c r="Y1" s="198"/>
      <c r="Z1" s="198"/>
      <c r="AA1" s="198"/>
      <c r="AB1" s="198"/>
      <c r="AC1" s="198"/>
      <c r="AD1" s="198"/>
      <c r="AE1" s="199"/>
      <c r="AF1" s="197" t="s">
        <v>271</v>
      </c>
      <c r="AG1" s="198"/>
      <c r="AH1" s="198"/>
      <c r="AI1" s="198"/>
      <c r="AJ1" s="198"/>
      <c r="AK1" s="199"/>
      <c r="AL1" s="197" t="s">
        <v>271</v>
      </c>
      <c r="AM1" s="198"/>
      <c r="AN1" s="198"/>
      <c r="AO1" s="198"/>
      <c r="AP1" s="198"/>
      <c r="AQ1" s="199"/>
      <c r="AR1" s="197" t="s">
        <v>271</v>
      </c>
      <c r="AS1" s="198"/>
      <c r="AT1" s="198"/>
      <c r="AU1" s="198"/>
      <c r="AV1" s="198"/>
      <c r="AW1" s="199"/>
      <c r="AX1" s="197" t="s">
        <v>271</v>
      </c>
      <c r="AY1" s="198"/>
      <c r="AZ1" s="198"/>
      <c r="BA1" s="198"/>
      <c r="BB1" s="198"/>
      <c r="BC1" s="199"/>
      <c r="BD1" s="197" t="s">
        <v>271</v>
      </c>
      <c r="BE1" s="198"/>
      <c r="BF1" s="198"/>
      <c r="BG1" s="198"/>
      <c r="BH1" s="198"/>
      <c r="BI1" s="199"/>
      <c r="BJ1" s="197" t="s">
        <v>271</v>
      </c>
      <c r="BK1" s="198"/>
      <c r="BL1" s="198"/>
      <c r="BM1" s="198"/>
      <c r="BN1" s="198"/>
      <c r="BO1" s="199"/>
      <c r="BP1" s="197" t="s">
        <v>271</v>
      </c>
      <c r="BQ1" s="198"/>
      <c r="BR1" s="198"/>
      <c r="BS1" s="198"/>
      <c r="BT1" s="198"/>
      <c r="BU1" s="199"/>
      <c r="BV1" s="197" t="s">
        <v>271</v>
      </c>
      <c r="BW1" s="198"/>
      <c r="BX1" s="198"/>
      <c r="BY1" s="198"/>
      <c r="BZ1" s="198"/>
      <c r="CA1" s="199"/>
      <c r="CB1" s="197" t="s">
        <v>271</v>
      </c>
      <c r="CC1" s="198"/>
      <c r="CD1" s="198"/>
      <c r="CE1" s="198"/>
      <c r="CF1" s="198"/>
      <c r="CG1" s="198"/>
      <c r="CH1" s="198"/>
      <c r="CI1" s="199"/>
      <c r="CJ1" s="197" t="s">
        <v>271</v>
      </c>
      <c r="CK1" s="198"/>
      <c r="CL1" s="198"/>
      <c r="CM1" s="198"/>
      <c r="CN1" s="198"/>
      <c r="CO1" s="199"/>
      <c r="CP1" s="197" t="s">
        <v>271</v>
      </c>
      <c r="CQ1" s="198"/>
      <c r="CR1" s="198"/>
      <c r="CS1" s="198"/>
      <c r="CT1" s="198"/>
      <c r="CU1" s="199"/>
      <c r="CV1" s="197" t="s">
        <v>271</v>
      </c>
      <c r="CW1" s="198"/>
      <c r="CX1" s="198"/>
      <c r="CY1" s="198"/>
      <c r="CZ1" s="198"/>
      <c r="DA1" s="199"/>
      <c r="DB1" s="197" t="s">
        <v>271</v>
      </c>
      <c r="DC1" s="198"/>
      <c r="DD1" s="198"/>
      <c r="DE1" s="198"/>
      <c r="DF1" s="198"/>
      <c r="DG1" s="199"/>
      <c r="DH1" s="197" t="s">
        <v>271</v>
      </c>
      <c r="DI1" s="198"/>
      <c r="DJ1" s="198"/>
      <c r="DK1" s="198"/>
      <c r="DL1" s="198"/>
      <c r="DM1" s="199"/>
      <c r="DN1" s="197" t="s">
        <v>271</v>
      </c>
      <c r="DO1" s="198"/>
      <c r="DP1" s="198"/>
      <c r="DQ1" s="198"/>
      <c r="DR1" s="198"/>
      <c r="DS1" s="199"/>
      <c r="DT1" s="197" t="s">
        <v>271</v>
      </c>
      <c r="DU1" s="198"/>
      <c r="DV1" s="198"/>
      <c r="DW1" s="198"/>
      <c r="DX1" s="198"/>
      <c r="DY1" s="199"/>
    </row>
    <row r="2" spans="1:129" ht="16.5" thickBot="1" x14ac:dyDescent="0.3">
      <c r="A2" s="13" t="s">
        <v>1</v>
      </c>
      <c r="W2" s="113"/>
      <c r="X2" s="200" t="s">
        <v>270</v>
      </c>
      <c r="Y2" s="201"/>
      <c r="Z2" s="201"/>
      <c r="AA2" s="201"/>
      <c r="AB2" s="201"/>
      <c r="AC2" s="201"/>
      <c r="AD2" s="201"/>
      <c r="AE2" s="202"/>
      <c r="AF2" s="200" t="s">
        <v>443</v>
      </c>
      <c r="AG2" s="201"/>
      <c r="AH2" s="201"/>
      <c r="AI2" s="201"/>
      <c r="AJ2" s="201"/>
      <c r="AK2" s="202"/>
      <c r="AL2" s="200" t="s">
        <v>269</v>
      </c>
      <c r="AM2" s="201"/>
      <c r="AN2" s="201"/>
      <c r="AO2" s="201"/>
      <c r="AP2" s="201"/>
      <c r="AQ2" s="202"/>
      <c r="AR2" s="200" t="s">
        <v>268</v>
      </c>
      <c r="AS2" s="201"/>
      <c r="AT2" s="201"/>
      <c r="AU2" s="201"/>
      <c r="AV2" s="201"/>
      <c r="AW2" s="202"/>
      <c r="AX2" s="200" t="s">
        <v>267</v>
      </c>
      <c r="AY2" s="201"/>
      <c r="AZ2" s="201"/>
      <c r="BA2" s="201"/>
      <c r="BB2" s="201"/>
      <c r="BC2" s="202"/>
      <c r="BD2" s="200" t="s">
        <v>266</v>
      </c>
      <c r="BE2" s="201"/>
      <c r="BF2" s="201"/>
      <c r="BG2" s="201"/>
      <c r="BH2" s="201"/>
      <c r="BI2" s="202"/>
      <c r="BJ2" s="200" t="s">
        <v>265</v>
      </c>
      <c r="BK2" s="201"/>
      <c r="BL2" s="201"/>
      <c r="BM2" s="201"/>
      <c r="BN2" s="201"/>
      <c r="BO2" s="202"/>
      <c r="BP2" s="200" t="s">
        <v>264</v>
      </c>
      <c r="BQ2" s="201"/>
      <c r="BR2" s="201"/>
      <c r="BS2" s="201"/>
      <c r="BT2" s="201"/>
      <c r="BU2" s="202"/>
      <c r="BV2" s="200" t="s">
        <v>263</v>
      </c>
      <c r="BW2" s="201"/>
      <c r="BX2" s="201"/>
      <c r="BY2" s="201"/>
      <c r="BZ2" s="201"/>
      <c r="CA2" s="202"/>
      <c r="CB2" s="200" t="s">
        <v>262</v>
      </c>
      <c r="CC2" s="201"/>
      <c r="CD2" s="201"/>
      <c r="CE2" s="201"/>
      <c r="CF2" s="201"/>
      <c r="CG2" s="201"/>
      <c r="CH2" s="201"/>
      <c r="CI2" s="202"/>
      <c r="CJ2" s="200" t="s">
        <v>261</v>
      </c>
      <c r="CK2" s="201"/>
      <c r="CL2" s="201"/>
      <c r="CM2" s="201"/>
      <c r="CN2" s="201"/>
      <c r="CO2" s="202"/>
      <c r="CP2" s="200" t="s">
        <v>260</v>
      </c>
      <c r="CQ2" s="201"/>
      <c r="CR2" s="201"/>
      <c r="CS2" s="201"/>
      <c r="CT2" s="201"/>
      <c r="CU2" s="202"/>
      <c r="CV2" s="200" t="s">
        <v>259</v>
      </c>
      <c r="CW2" s="201"/>
      <c r="CX2" s="201"/>
      <c r="CY2" s="201"/>
      <c r="CZ2" s="201"/>
      <c r="DA2" s="202"/>
      <c r="DB2" s="200" t="s">
        <v>439</v>
      </c>
      <c r="DC2" s="201"/>
      <c r="DD2" s="201"/>
      <c r="DE2" s="201"/>
      <c r="DF2" s="201"/>
      <c r="DG2" s="202"/>
      <c r="DH2" s="200" t="s">
        <v>440</v>
      </c>
      <c r="DI2" s="201"/>
      <c r="DJ2" s="201"/>
      <c r="DK2" s="201"/>
      <c r="DL2" s="201"/>
      <c r="DM2" s="202"/>
      <c r="DN2" s="200" t="s">
        <v>441</v>
      </c>
      <c r="DO2" s="201"/>
      <c r="DP2" s="201"/>
      <c r="DQ2" s="201"/>
      <c r="DR2" s="201"/>
      <c r="DS2" s="202"/>
      <c r="DT2" s="200" t="s">
        <v>442</v>
      </c>
      <c r="DU2" s="201"/>
      <c r="DV2" s="201"/>
      <c r="DW2" s="201"/>
      <c r="DX2" s="201"/>
      <c r="DY2" s="202"/>
    </row>
    <row r="3" spans="1:129" ht="16.5" thickBot="1" x14ac:dyDescent="0.3">
      <c r="A3" s="13" t="str">
        <f>Summary!A3</f>
        <v>As Of September 30, 2019</v>
      </c>
      <c r="W3" s="113"/>
      <c r="X3" s="107"/>
      <c r="Y3" s="107"/>
      <c r="Z3" s="107"/>
      <c r="AA3" s="107"/>
      <c r="AB3" s="107"/>
      <c r="AC3" s="107"/>
      <c r="AD3" s="107"/>
      <c r="AE3" s="106"/>
      <c r="AF3" s="162">
        <v>2019</v>
      </c>
      <c r="AG3" s="163"/>
      <c r="AH3" s="163"/>
      <c r="AI3" s="162">
        <v>2019</v>
      </c>
      <c r="AJ3" s="163"/>
      <c r="AK3" s="164"/>
      <c r="AL3" s="109" t="s">
        <v>181</v>
      </c>
      <c r="AM3" s="107"/>
      <c r="AN3" s="107"/>
      <c r="AO3" s="109" t="s">
        <v>181</v>
      </c>
      <c r="AP3" s="107"/>
      <c r="AQ3" s="106"/>
      <c r="AR3" s="109">
        <v>2018</v>
      </c>
      <c r="AS3" s="107"/>
      <c r="AT3" s="107"/>
      <c r="AU3" s="109">
        <v>2018</v>
      </c>
      <c r="AV3" s="107"/>
      <c r="AW3" s="106"/>
      <c r="AX3" s="109">
        <v>2017</v>
      </c>
      <c r="AY3" s="107"/>
      <c r="AZ3" s="107"/>
      <c r="BA3" s="109">
        <v>2017</v>
      </c>
      <c r="BB3" s="107"/>
      <c r="BC3" s="106"/>
      <c r="BD3" s="109">
        <v>2016</v>
      </c>
      <c r="BE3" s="107"/>
      <c r="BF3" s="107"/>
      <c r="BG3" s="107">
        <v>2016</v>
      </c>
      <c r="BH3" s="107"/>
      <c r="BI3" s="106"/>
      <c r="BJ3" s="109">
        <v>2015</v>
      </c>
      <c r="BK3" s="107"/>
      <c r="BL3" s="107"/>
      <c r="BM3" s="107">
        <v>2015</v>
      </c>
      <c r="BN3" s="107"/>
      <c r="BO3" s="106"/>
      <c r="BP3" s="109">
        <v>2014</v>
      </c>
      <c r="BQ3" s="107"/>
      <c r="BR3" s="107"/>
      <c r="BS3" s="107">
        <v>2014</v>
      </c>
      <c r="BT3" s="107"/>
      <c r="BU3" s="106"/>
      <c r="BV3" s="109">
        <v>2012</v>
      </c>
      <c r="BW3" s="107"/>
      <c r="BX3" s="107"/>
      <c r="BY3" s="107">
        <v>2012</v>
      </c>
      <c r="BZ3" s="107"/>
      <c r="CA3" s="106"/>
      <c r="CB3" s="109" t="s">
        <v>258</v>
      </c>
      <c r="CC3" s="107"/>
      <c r="CD3" s="107"/>
      <c r="CE3" s="109" t="s">
        <v>258</v>
      </c>
      <c r="CF3" s="107"/>
      <c r="CG3" s="107"/>
      <c r="CH3" s="107"/>
      <c r="CI3" s="106"/>
      <c r="CJ3" s="109">
        <v>2010</v>
      </c>
      <c r="CK3" s="107"/>
      <c r="CL3" s="107"/>
      <c r="CM3" s="107">
        <v>2010</v>
      </c>
      <c r="CN3" s="107"/>
      <c r="CO3" s="106"/>
      <c r="CP3" s="109" t="s">
        <v>257</v>
      </c>
      <c r="CQ3" s="107"/>
      <c r="CR3" s="107"/>
      <c r="CS3" s="109" t="s">
        <v>257</v>
      </c>
      <c r="CT3" s="107"/>
      <c r="CU3" s="106"/>
      <c r="CV3" s="109" t="s">
        <v>256</v>
      </c>
      <c r="CW3" s="107"/>
      <c r="CX3" s="107"/>
      <c r="CY3" s="109" t="s">
        <v>256</v>
      </c>
      <c r="CZ3" s="107"/>
      <c r="DA3" s="106"/>
      <c r="DB3" s="157">
        <v>1977</v>
      </c>
      <c r="DC3" s="158"/>
      <c r="DD3" s="158"/>
      <c r="DE3" s="157">
        <v>1977</v>
      </c>
      <c r="DF3" s="158"/>
      <c r="DG3" s="159"/>
      <c r="DH3" s="157">
        <v>1985</v>
      </c>
      <c r="DI3" s="158"/>
      <c r="DJ3" s="158"/>
      <c r="DK3" s="157">
        <v>1985</v>
      </c>
      <c r="DL3" s="158"/>
      <c r="DM3" s="159"/>
      <c r="DN3" s="157">
        <v>2000</v>
      </c>
      <c r="DO3" s="158"/>
      <c r="DP3" s="158"/>
      <c r="DQ3" s="157">
        <v>2000</v>
      </c>
      <c r="DR3" s="158"/>
      <c r="DS3" s="159"/>
      <c r="DT3" s="157">
        <v>2001</v>
      </c>
      <c r="DU3" s="158"/>
      <c r="DV3" s="158"/>
      <c r="DW3" s="157">
        <v>2001</v>
      </c>
      <c r="DX3" s="158"/>
      <c r="DY3" s="159"/>
    </row>
    <row r="4" spans="1:129" ht="16.5" thickBot="1" x14ac:dyDescent="0.3">
      <c r="A4" s="13"/>
      <c r="W4" s="112" t="s">
        <v>255</v>
      </c>
      <c r="X4" s="107" t="s">
        <v>3</v>
      </c>
      <c r="Y4" s="107"/>
      <c r="Z4" s="107"/>
      <c r="AA4" s="108" t="s">
        <v>4</v>
      </c>
      <c r="AB4" s="107" t="s">
        <v>5</v>
      </c>
      <c r="AC4" s="111" t="s">
        <v>249</v>
      </c>
      <c r="AD4" s="110" t="s">
        <v>254</v>
      </c>
      <c r="AE4" s="106" t="s">
        <v>253</v>
      </c>
      <c r="AF4" s="162" t="s">
        <v>3</v>
      </c>
      <c r="AG4" s="163"/>
      <c r="AH4" s="108" t="s">
        <v>250</v>
      </c>
      <c r="AI4" s="108" t="s">
        <v>4</v>
      </c>
      <c r="AJ4" s="108" t="s">
        <v>5</v>
      </c>
      <c r="AK4" s="164" t="s">
        <v>249</v>
      </c>
      <c r="AL4" s="109" t="s">
        <v>3</v>
      </c>
      <c r="AM4" s="107"/>
      <c r="AN4" s="108" t="s">
        <v>250</v>
      </c>
      <c r="AO4" s="108" t="s">
        <v>4</v>
      </c>
      <c r="AP4" s="108" t="s">
        <v>5</v>
      </c>
      <c r="AQ4" s="106" t="s">
        <v>249</v>
      </c>
      <c r="AR4" s="109" t="s">
        <v>3</v>
      </c>
      <c r="AS4" s="107"/>
      <c r="AT4" s="108" t="s">
        <v>250</v>
      </c>
      <c r="AU4" s="108" t="s">
        <v>4</v>
      </c>
      <c r="AV4" s="108" t="s">
        <v>5</v>
      </c>
      <c r="AW4" s="106" t="s">
        <v>249</v>
      </c>
      <c r="AX4" s="109" t="s">
        <v>3</v>
      </c>
      <c r="AY4" s="107"/>
      <c r="AZ4" s="108" t="s">
        <v>250</v>
      </c>
      <c r="BA4" s="108" t="s">
        <v>4</v>
      </c>
      <c r="BB4" s="108" t="s">
        <v>5</v>
      </c>
      <c r="BC4" s="106" t="s">
        <v>249</v>
      </c>
      <c r="BD4" s="109" t="s">
        <v>3</v>
      </c>
      <c r="BE4" s="107"/>
      <c r="BF4" s="108" t="s">
        <v>250</v>
      </c>
      <c r="BG4" s="108" t="s">
        <v>4</v>
      </c>
      <c r="BH4" s="108" t="s">
        <v>5</v>
      </c>
      <c r="BI4" s="106" t="s">
        <v>249</v>
      </c>
      <c r="BJ4" s="109" t="s">
        <v>3</v>
      </c>
      <c r="BK4" s="107"/>
      <c r="BL4" s="108" t="s">
        <v>250</v>
      </c>
      <c r="BM4" s="108" t="s">
        <v>4</v>
      </c>
      <c r="BN4" s="108" t="s">
        <v>5</v>
      </c>
      <c r="BO4" s="106" t="s">
        <v>249</v>
      </c>
      <c r="BP4" s="109" t="s">
        <v>3</v>
      </c>
      <c r="BQ4" s="107"/>
      <c r="BR4" s="108" t="s">
        <v>250</v>
      </c>
      <c r="BS4" s="108" t="s">
        <v>4</v>
      </c>
      <c r="BT4" s="108" t="s">
        <v>5</v>
      </c>
      <c r="BU4" s="106" t="s">
        <v>249</v>
      </c>
      <c r="BV4" s="109" t="s">
        <v>3</v>
      </c>
      <c r="BW4" s="107"/>
      <c r="BX4" s="108" t="s">
        <v>250</v>
      </c>
      <c r="BY4" s="108" t="s">
        <v>4</v>
      </c>
      <c r="BZ4" s="108" t="s">
        <v>5</v>
      </c>
      <c r="CA4" s="106" t="s">
        <v>249</v>
      </c>
      <c r="CB4" s="109" t="s">
        <v>3</v>
      </c>
      <c r="CC4" s="107"/>
      <c r="CD4" s="108" t="s">
        <v>250</v>
      </c>
      <c r="CE4" s="108" t="s">
        <v>4</v>
      </c>
      <c r="CF4" s="108" t="s">
        <v>252</v>
      </c>
      <c r="CG4" s="108" t="s">
        <v>251</v>
      </c>
      <c r="CH4" s="108" t="s">
        <v>5</v>
      </c>
      <c r="CI4" s="106" t="s">
        <v>249</v>
      </c>
      <c r="CJ4" s="109" t="s">
        <v>3</v>
      </c>
      <c r="CK4" s="107"/>
      <c r="CL4" s="108" t="s">
        <v>250</v>
      </c>
      <c r="CM4" s="108" t="s">
        <v>4</v>
      </c>
      <c r="CN4" s="108" t="s">
        <v>5</v>
      </c>
      <c r="CO4" s="106" t="s">
        <v>249</v>
      </c>
      <c r="CP4" s="109" t="s">
        <v>3</v>
      </c>
      <c r="CQ4" s="107"/>
      <c r="CR4" s="108" t="s">
        <v>250</v>
      </c>
      <c r="CS4" s="108" t="s">
        <v>4</v>
      </c>
      <c r="CT4" s="108" t="s">
        <v>5</v>
      </c>
      <c r="CU4" s="106" t="s">
        <v>249</v>
      </c>
      <c r="CV4" s="109" t="s">
        <v>3</v>
      </c>
      <c r="CW4" s="107"/>
      <c r="CX4" s="108" t="s">
        <v>250</v>
      </c>
      <c r="CY4" s="108" t="s">
        <v>4</v>
      </c>
      <c r="CZ4" s="107" t="s">
        <v>5</v>
      </c>
      <c r="DA4" s="106" t="s">
        <v>249</v>
      </c>
      <c r="DB4" s="157" t="s">
        <v>3</v>
      </c>
      <c r="DC4" s="158"/>
      <c r="DD4" s="108" t="s">
        <v>250</v>
      </c>
      <c r="DE4" s="108" t="s">
        <v>4</v>
      </c>
      <c r="DF4" s="158" t="s">
        <v>5</v>
      </c>
      <c r="DG4" s="159" t="s">
        <v>249</v>
      </c>
      <c r="DH4" s="157" t="s">
        <v>3</v>
      </c>
      <c r="DI4" s="158"/>
      <c r="DJ4" s="108"/>
      <c r="DK4" s="108" t="s">
        <v>4</v>
      </c>
      <c r="DL4" s="158" t="s">
        <v>5</v>
      </c>
      <c r="DM4" s="159" t="s">
        <v>249</v>
      </c>
      <c r="DN4" s="157" t="s">
        <v>3</v>
      </c>
      <c r="DO4" s="158"/>
      <c r="DP4" s="108" t="s">
        <v>250</v>
      </c>
      <c r="DQ4" s="108" t="s">
        <v>4</v>
      </c>
      <c r="DR4" s="158" t="s">
        <v>5</v>
      </c>
      <c r="DS4" s="159" t="s">
        <v>249</v>
      </c>
      <c r="DT4" s="157" t="s">
        <v>3</v>
      </c>
      <c r="DU4" s="158"/>
      <c r="DV4" s="108" t="s">
        <v>250</v>
      </c>
      <c r="DW4" s="108" t="s">
        <v>4</v>
      </c>
      <c r="DX4" s="158" t="s">
        <v>5</v>
      </c>
      <c r="DY4" s="159" t="s">
        <v>249</v>
      </c>
    </row>
    <row r="5" spans="1:129" ht="16.5" thickBot="1" x14ac:dyDescent="0.3">
      <c r="A5" s="13"/>
      <c r="W5"/>
      <c r="X5" s="101">
        <f>SUM(X7:X66)</f>
        <v>2567405000</v>
      </c>
      <c r="Y5" s="105"/>
      <c r="Z5" s="105"/>
      <c r="AA5" s="101">
        <f t="shared" ref="AA5:AL5" si="0">SUM(AA7:AA66)</f>
        <v>1306122551.2199998</v>
      </c>
      <c r="AB5" s="101">
        <f t="shared" si="0"/>
        <v>3873527551.2199998</v>
      </c>
      <c r="AC5" s="101">
        <f t="shared" si="0"/>
        <v>3873527551.2200003</v>
      </c>
      <c r="AD5" s="103">
        <f t="shared" si="0"/>
        <v>28181512.179999989</v>
      </c>
      <c r="AE5" s="103">
        <f t="shared" si="0"/>
        <v>3845346039.0399985</v>
      </c>
      <c r="AF5" s="101">
        <f t="shared" ref="AF5" si="1">SUM(AF7:AF66)</f>
        <v>89095000</v>
      </c>
      <c r="AG5" s="105"/>
      <c r="AH5" s="104"/>
      <c r="AI5" s="101">
        <f>SUM(AI7:AI66)</f>
        <v>37342022.5</v>
      </c>
      <c r="AJ5" s="101">
        <f>SUM(AJ7:AJ66)</f>
        <v>126437022.5</v>
      </c>
      <c r="AK5" s="103">
        <f>SUM(AK7:AK66)</f>
        <v>126437022.5</v>
      </c>
      <c r="AL5" s="101">
        <f t="shared" si="0"/>
        <v>522735000</v>
      </c>
      <c r="AM5" s="105"/>
      <c r="AN5" s="104"/>
      <c r="AO5" s="101">
        <f>SUM(AO7:AO66)</f>
        <v>274886990</v>
      </c>
      <c r="AP5" s="101">
        <f>SUM(AP7:AP66)</f>
        <v>797621990</v>
      </c>
      <c r="AQ5" s="103">
        <f>SUM(AQ7:AQ66)</f>
        <v>797621990</v>
      </c>
      <c r="AR5" s="101">
        <f>SUM(AR7:AR66)</f>
        <v>773990000</v>
      </c>
      <c r="AS5" s="105"/>
      <c r="AT5" s="104"/>
      <c r="AU5" s="101">
        <f>SUM(AU7:AU66)</f>
        <v>378896185</v>
      </c>
      <c r="AV5" s="101">
        <f>SUM(AV7:AV66)</f>
        <v>1152886185</v>
      </c>
      <c r="AW5" s="103">
        <f>SUM(AW7:AW66)</f>
        <v>1152886185</v>
      </c>
      <c r="AX5" s="101">
        <f>SUM(AX7:AX66)</f>
        <v>43025000</v>
      </c>
      <c r="AY5" s="105"/>
      <c r="AZ5" s="104"/>
      <c r="BA5" s="101">
        <f>SUM(BA7:BA66)</f>
        <v>19839184.5</v>
      </c>
      <c r="BB5" s="101">
        <f>SUM(BB7:BB66)</f>
        <v>62864184.5</v>
      </c>
      <c r="BC5" s="103">
        <f>SUM(BC7:BC66)</f>
        <v>62864184.5</v>
      </c>
      <c r="BD5" s="101">
        <f>SUM(BD7:BD66)</f>
        <v>312845000</v>
      </c>
      <c r="BE5" s="105"/>
      <c r="BF5" s="104"/>
      <c r="BG5" s="101">
        <f>SUM(BG7:BG66)</f>
        <v>212877400</v>
      </c>
      <c r="BH5" s="101">
        <f>SUM(BH7:BH66)</f>
        <v>525722400</v>
      </c>
      <c r="BI5" s="103">
        <f>SUM(BI7:BI66)</f>
        <v>525722400</v>
      </c>
      <c r="BJ5" s="101">
        <f>SUM(BJ7:BJ66)</f>
        <v>271565000</v>
      </c>
      <c r="BK5" s="105"/>
      <c r="BL5" s="104"/>
      <c r="BM5" s="101">
        <f>SUM(BM7:BM66)</f>
        <v>171125600</v>
      </c>
      <c r="BN5" s="101">
        <f>SUM(BN7:BN66)</f>
        <v>442690600</v>
      </c>
      <c r="BO5" s="103">
        <f>SUM(BO7:BO66)</f>
        <v>442690600</v>
      </c>
      <c r="BP5" s="101">
        <f>SUM(BP7:BP66)</f>
        <v>149595000</v>
      </c>
      <c r="BQ5" s="105"/>
      <c r="BR5" s="104"/>
      <c r="BS5" s="101">
        <f>SUM(BS7:BS66)</f>
        <v>42865300</v>
      </c>
      <c r="BT5" s="101">
        <f>SUM(BT7:BT66)</f>
        <v>192460300</v>
      </c>
      <c r="BU5" s="103">
        <f>SUM(BU7:BU66)</f>
        <v>192460300</v>
      </c>
      <c r="BV5" s="101">
        <f>SUM(BV7:BV66)</f>
        <v>264195000</v>
      </c>
      <c r="BW5" s="105"/>
      <c r="BX5" s="104"/>
      <c r="BY5" s="101">
        <f>SUM(BY7:BY66)</f>
        <v>84174775.080000013</v>
      </c>
      <c r="BZ5" s="101">
        <f>SUM(BZ7:BZ66)</f>
        <v>348369775.07999992</v>
      </c>
      <c r="CA5" s="103">
        <f>SUM(CA7:CA66)</f>
        <v>348369775.07999992</v>
      </c>
      <c r="CB5" s="101">
        <f>SUM(CB7:CB66)</f>
        <v>108345000</v>
      </c>
      <c r="CC5" s="105"/>
      <c r="CD5" s="104"/>
      <c r="CE5" s="101">
        <f t="shared" ref="CE5:CJ5" si="2">SUM(CE7:CE66)</f>
        <v>80518606.5</v>
      </c>
      <c r="CF5" s="101">
        <f t="shared" si="2"/>
        <v>-28181512.179999989</v>
      </c>
      <c r="CG5" s="103">
        <f t="shared" si="2"/>
        <v>52337094.32</v>
      </c>
      <c r="CH5" s="101">
        <f t="shared" si="2"/>
        <v>160682094.32000002</v>
      </c>
      <c r="CI5" s="101">
        <f t="shared" si="2"/>
        <v>160682094.31999999</v>
      </c>
      <c r="CJ5" s="101">
        <f t="shared" si="2"/>
        <v>3770000</v>
      </c>
      <c r="CK5" s="105"/>
      <c r="CL5" s="104"/>
      <c r="CM5" s="101">
        <f>SUM(CM7:CM66)</f>
        <v>150800</v>
      </c>
      <c r="CN5" s="101">
        <f>SUM(CN7:CN66)</f>
        <v>3920800</v>
      </c>
      <c r="CO5" s="103">
        <f>SUM(CO7:CO66)</f>
        <v>3920800</v>
      </c>
      <c r="CP5" s="101">
        <f t="shared" ref="CP5:DA5" si="3">SUM(CP7:CP66)</f>
        <v>19210000</v>
      </c>
      <c r="CQ5" s="101">
        <f t="shared" si="3"/>
        <v>0</v>
      </c>
      <c r="CR5" s="102">
        <f t="shared" si="3"/>
        <v>0.18051999999999999</v>
      </c>
      <c r="CS5" s="101">
        <f t="shared" si="3"/>
        <v>2148571.1000000006</v>
      </c>
      <c r="CT5" s="101">
        <f t="shared" si="3"/>
        <v>21358571.099999998</v>
      </c>
      <c r="CU5" s="101">
        <f t="shared" si="3"/>
        <v>21358571.099999998</v>
      </c>
      <c r="CV5" s="101">
        <f t="shared" si="3"/>
        <v>9035000</v>
      </c>
      <c r="CW5" s="101">
        <f t="shared" si="3"/>
        <v>0</v>
      </c>
      <c r="CX5" s="102">
        <f t="shared" si="3"/>
        <v>0.23082999999999998</v>
      </c>
      <c r="CY5" s="101">
        <f t="shared" si="3"/>
        <v>1297116.54</v>
      </c>
      <c r="CZ5" s="101">
        <f t="shared" si="3"/>
        <v>10332116.540000003</v>
      </c>
      <c r="DA5" s="101">
        <f t="shared" si="3"/>
        <v>10332116.540000001</v>
      </c>
      <c r="DB5" s="101">
        <f t="shared" ref="DB5:DG5" si="4">SUM(DB7:DB66)</f>
        <v>4995191.75</v>
      </c>
      <c r="DC5" s="101"/>
      <c r="DD5" s="102"/>
      <c r="DE5" s="101">
        <f t="shared" si="4"/>
        <v>578736.79999999993</v>
      </c>
      <c r="DF5" s="101">
        <f t="shared" si="4"/>
        <v>5573928.5499999998</v>
      </c>
      <c r="DG5" s="101">
        <f t="shared" si="4"/>
        <v>5573928.5499999998</v>
      </c>
      <c r="DH5" s="101">
        <f t="shared" ref="DH5:DM5" si="5">SUM(DH7:DH66)</f>
        <v>4626413.9400000004</v>
      </c>
      <c r="DI5" s="101"/>
      <c r="DJ5" s="102"/>
      <c r="DK5" s="101">
        <f t="shared" si="5"/>
        <v>696244.14</v>
      </c>
      <c r="DL5" s="101">
        <f t="shared" si="5"/>
        <v>5322658.08</v>
      </c>
      <c r="DM5" s="101">
        <f t="shared" si="5"/>
        <v>5322658.08</v>
      </c>
      <c r="DN5" s="101">
        <f>SUM(DN7:DN99)</f>
        <v>2636911.63</v>
      </c>
      <c r="DO5" s="101"/>
      <c r="DP5" s="102"/>
      <c r="DQ5" s="101">
        <f>SUM(DQ7:DQ99)</f>
        <v>1532190.59</v>
      </c>
      <c r="DR5" s="101">
        <f>SUM(DR7:DR99)</f>
        <v>4169102.2199999997</v>
      </c>
      <c r="DS5" s="101">
        <f>SUM(DS7:DS99)</f>
        <v>4169102.2199999997</v>
      </c>
      <c r="DT5" s="101">
        <f>SUM(DT7:DT99)</f>
        <v>14291789.799999999</v>
      </c>
      <c r="DU5" s="101"/>
      <c r="DV5" s="102"/>
      <c r="DW5" s="101">
        <f>SUM(DW7:DW99)</f>
        <v>8918135.2200000007</v>
      </c>
      <c r="DX5" s="101">
        <f>SUM(DX7:DX99)</f>
        <v>23209925.02</v>
      </c>
      <c r="DY5" s="101">
        <f>SUM(DY7:DY99)</f>
        <v>23209925.02</v>
      </c>
    </row>
    <row r="6" spans="1:129" ht="15.75" x14ac:dyDescent="0.25">
      <c r="A6" s="13" t="s">
        <v>2</v>
      </c>
      <c r="B6" s="13" t="s">
        <v>107</v>
      </c>
      <c r="W6"/>
      <c r="X6" s="100"/>
      <c r="Y6" s="98"/>
      <c r="Z6" s="98"/>
      <c r="AA6" s="99"/>
      <c r="AB6" s="160">
        <v>0</v>
      </c>
      <c r="AC6" s="98"/>
      <c r="AD6" s="97"/>
      <c r="AE6" s="96"/>
      <c r="AF6" s="96"/>
      <c r="AG6" s="96"/>
      <c r="AH6" s="96"/>
      <c r="AI6" s="96"/>
      <c r="AJ6" s="160">
        <v>0</v>
      </c>
      <c r="AK6" s="96"/>
      <c r="AL6" s="96"/>
      <c r="AM6" s="96"/>
      <c r="AN6" s="96"/>
      <c r="AO6" s="96"/>
      <c r="AP6" s="160">
        <v>0</v>
      </c>
      <c r="AQ6" s="96"/>
      <c r="AR6" s="96"/>
      <c r="AS6" s="96"/>
      <c r="AT6" s="96"/>
      <c r="AU6" s="96"/>
      <c r="AV6" s="160">
        <v>0</v>
      </c>
      <c r="AW6" s="96"/>
      <c r="AX6" s="96"/>
      <c r="AY6" s="96"/>
      <c r="AZ6" s="96"/>
      <c r="BA6" s="96"/>
      <c r="BB6" s="160">
        <v>0</v>
      </c>
      <c r="BC6" s="96"/>
      <c r="BD6" s="96"/>
      <c r="BE6" s="96"/>
      <c r="BF6" s="96"/>
      <c r="BG6" s="96"/>
      <c r="BH6" s="160">
        <v>0</v>
      </c>
      <c r="BI6" s="96"/>
      <c r="BJ6" s="96"/>
      <c r="BK6" s="96"/>
      <c r="BL6" s="96"/>
      <c r="BM6" s="96"/>
      <c r="BN6" s="160">
        <v>0</v>
      </c>
      <c r="BO6" s="96"/>
      <c r="BP6" s="96"/>
      <c r="BQ6" s="96"/>
      <c r="BR6" s="96"/>
      <c r="BS6" s="96"/>
      <c r="BT6" s="160">
        <v>0</v>
      </c>
      <c r="BU6" s="96"/>
      <c r="BV6" s="96"/>
      <c r="BW6" s="96"/>
      <c r="BX6" s="96"/>
      <c r="BY6" s="96"/>
      <c r="BZ6" s="160">
        <v>0</v>
      </c>
      <c r="CA6" s="160"/>
      <c r="CB6" s="96"/>
      <c r="CC6" s="96"/>
      <c r="CD6" s="96"/>
      <c r="CE6" s="96"/>
      <c r="CF6" s="96"/>
      <c r="CG6" s="96"/>
      <c r="CH6" s="160">
        <v>0</v>
      </c>
      <c r="CI6" s="96"/>
      <c r="CJ6" s="96"/>
      <c r="CK6" s="96"/>
      <c r="CL6" s="96"/>
      <c r="CM6" s="96"/>
      <c r="CN6" s="160">
        <v>0</v>
      </c>
      <c r="CO6" s="96"/>
      <c r="CP6" s="96"/>
      <c r="CQ6" s="96"/>
      <c r="CR6" s="96"/>
      <c r="CS6" s="96"/>
      <c r="CT6" s="160">
        <v>0</v>
      </c>
      <c r="CU6" s="96"/>
      <c r="CV6" s="96"/>
      <c r="CW6" s="96"/>
      <c r="CX6" s="96"/>
      <c r="CY6" s="96"/>
      <c r="CZ6" s="160">
        <v>0</v>
      </c>
      <c r="DA6" s="96"/>
      <c r="DB6" s="96"/>
      <c r="DC6" s="96"/>
      <c r="DD6" s="96"/>
      <c r="DE6" s="96"/>
      <c r="DF6" s="160">
        <v>0</v>
      </c>
      <c r="DG6" s="96"/>
      <c r="DH6" s="96"/>
      <c r="DI6" s="96"/>
      <c r="DJ6" s="96"/>
      <c r="DK6" s="96"/>
      <c r="DL6" s="160">
        <v>0</v>
      </c>
      <c r="DM6" s="96"/>
      <c r="DN6" s="96"/>
      <c r="DO6" s="96"/>
      <c r="DP6" s="96"/>
      <c r="DQ6" s="96"/>
      <c r="DR6" s="160">
        <v>0</v>
      </c>
      <c r="DS6" s="96"/>
      <c r="DT6" s="96"/>
      <c r="DU6" s="96"/>
      <c r="DV6" s="96"/>
      <c r="DW6" s="96"/>
      <c r="DX6" s="160">
        <v>0</v>
      </c>
      <c r="DY6" s="96"/>
    </row>
    <row r="7" spans="1:129" s="15" customFormat="1" ht="15.75" x14ac:dyDescent="0.25">
      <c r="A7" s="13"/>
      <c r="B7" s="13"/>
      <c r="C7" s="14"/>
      <c r="D7" s="14"/>
      <c r="E7" s="14"/>
      <c r="F7" s="194" t="s">
        <v>172</v>
      </c>
      <c r="G7" s="194"/>
      <c r="H7" s="194"/>
      <c r="I7" s="194"/>
      <c r="J7" s="194"/>
      <c r="K7" s="58"/>
      <c r="L7" s="58"/>
      <c r="M7" s="10"/>
      <c r="N7" s="194" t="s">
        <v>13</v>
      </c>
      <c r="O7" s="194"/>
      <c r="P7" s="194"/>
      <c r="Q7" s="194"/>
      <c r="R7" s="194"/>
      <c r="S7" s="194"/>
      <c r="T7" s="194"/>
      <c r="U7" s="10"/>
      <c r="V7" s="10"/>
      <c r="W7" s="84" t="s">
        <v>248</v>
      </c>
      <c r="X7" s="79">
        <f t="shared" ref="X7:X38" si="6">SUMIF($AE$4:$DA$4,$X$4,AE7:DA7)</f>
        <v>0</v>
      </c>
      <c r="Y7" s="90"/>
      <c r="Z7" s="90"/>
      <c r="AA7" s="79">
        <f t="shared" ref="AA7:AA38" si="7">SUMIF($AE$4:$DA$4,$AA$4,AE7:DA7)</f>
        <v>47216590.759999998</v>
      </c>
      <c r="AB7" s="85">
        <f t="shared" ref="AB7:AB36" si="8">+X7+AA7</f>
        <v>47216590.759999998</v>
      </c>
      <c r="AC7" s="82"/>
      <c r="AD7" s="81">
        <f>-CF7</f>
        <v>1072260.7</v>
      </c>
      <c r="AE7" s="80"/>
      <c r="AF7" s="79">
        <v>0</v>
      </c>
      <c r="AG7" s="90"/>
      <c r="AH7" s="86"/>
      <c r="AI7" s="85">
        <v>1831397.5</v>
      </c>
      <c r="AJ7" s="85">
        <f t="shared" ref="AJ7:AJ46" si="9">+AI7+AF7</f>
        <v>1831397.5</v>
      </c>
      <c r="AK7" s="82"/>
      <c r="AL7" s="79">
        <v>0</v>
      </c>
      <c r="AM7" s="90"/>
      <c r="AN7" s="86"/>
      <c r="AO7" s="85">
        <v>7447279.25</v>
      </c>
      <c r="AP7" s="85">
        <f t="shared" ref="AP7:AP36" si="10">+AO7+AL7</f>
        <v>7447279.25</v>
      </c>
      <c r="AQ7" s="82"/>
      <c r="AR7" s="79">
        <v>0</v>
      </c>
      <c r="AS7" s="90"/>
      <c r="AT7" s="86"/>
      <c r="AU7" s="85">
        <v>10709882.5</v>
      </c>
      <c r="AV7" s="85">
        <f t="shared" ref="AV7:AV36" si="11">+AU7+AR7</f>
        <v>10709882.5</v>
      </c>
      <c r="AW7" s="82"/>
      <c r="AX7" s="79">
        <v>0</v>
      </c>
      <c r="AY7" s="90"/>
      <c r="AZ7" s="86"/>
      <c r="BA7" s="85">
        <v>536355.25</v>
      </c>
      <c r="BB7" s="85">
        <f t="shared" ref="BB7:BB36" si="12">+BA7+AX7</f>
        <v>536355.25</v>
      </c>
      <c r="BC7" s="82"/>
      <c r="BD7" s="79">
        <v>0</v>
      </c>
      <c r="BE7" s="90"/>
      <c r="BF7" s="86"/>
      <c r="BG7" s="85">
        <v>7182000</v>
      </c>
      <c r="BH7" s="85">
        <f t="shared" ref="BH7:BH36" si="13">+BG7+BD7</f>
        <v>7182000</v>
      </c>
      <c r="BI7" s="82"/>
      <c r="BJ7" s="79">
        <v>0</v>
      </c>
      <c r="BK7" s="90"/>
      <c r="BL7" s="86"/>
      <c r="BM7" s="85">
        <v>6466900</v>
      </c>
      <c r="BN7" s="85">
        <f t="shared" ref="BN7:BN36" si="14">+BM7+BJ7</f>
        <v>6466900</v>
      </c>
      <c r="BO7" s="82"/>
      <c r="BP7" s="79">
        <v>0</v>
      </c>
      <c r="BQ7" s="90"/>
      <c r="BR7" s="86"/>
      <c r="BS7" s="85">
        <v>3466056.25</v>
      </c>
      <c r="BT7" s="85">
        <f t="shared" ref="BT7:BT48" si="15">+BS7+BP7</f>
        <v>3466056.25</v>
      </c>
      <c r="BU7" s="82"/>
      <c r="BV7" s="79">
        <v>0</v>
      </c>
      <c r="BW7" s="90"/>
      <c r="BX7" s="86"/>
      <c r="BY7" s="85">
        <v>6102540.6299999999</v>
      </c>
      <c r="BZ7" s="85">
        <f t="shared" ref="BZ7:BZ48" si="16">+BY7+BV7</f>
        <v>6102540.6299999999</v>
      </c>
      <c r="CA7" s="82"/>
      <c r="CB7" s="79">
        <v>0</v>
      </c>
      <c r="CC7" s="90"/>
      <c r="CD7" s="86"/>
      <c r="CE7" s="85">
        <v>3063602</v>
      </c>
      <c r="CF7" s="85">
        <v>-1072260.7</v>
      </c>
      <c r="CG7" s="85">
        <f t="shared" ref="CG7:CG48" si="17">+CE7+CF7</f>
        <v>1991341.3</v>
      </c>
      <c r="CH7" s="85">
        <f t="shared" ref="CH7:CH48" si="18">+CB7+CG7</f>
        <v>1991341.3</v>
      </c>
      <c r="CI7" s="82"/>
      <c r="CJ7" s="79">
        <v>0</v>
      </c>
      <c r="CK7" s="87"/>
      <c r="CL7" s="86"/>
      <c r="CM7" s="85">
        <v>75400</v>
      </c>
      <c r="CN7" s="85">
        <f t="shared" ref="CN7:CN48" si="19">+CJ7+CM7</f>
        <v>75400</v>
      </c>
      <c r="CO7" s="82"/>
      <c r="CP7" s="79">
        <v>0</v>
      </c>
      <c r="CQ7" s="90"/>
      <c r="CR7" s="86"/>
      <c r="CS7" s="85">
        <v>218193.48</v>
      </c>
      <c r="CT7" s="85">
        <f t="shared" ref="CT7:CT48" si="20">+CP7+CS7</f>
        <v>218193.48</v>
      </c>
      <c r="CU7" s="82"/>
      <c r="CV7" s="79">
        <v>0</v>
      </c>
      <c r="CW7" s="90"/>
      <c r="CX7" s="86"/>
      <c r="CY7" s="85">
        <v>116983.9</v>
      </c>
      <c r="CZ7" s="85">
        <f t="shared" ref="CZ7:CZ48" si="21">+CV7+CY7</f>
        <v>116983.9</v>
      </c>
      <c r="DA7" s="82"/>
      <c r="DB7" s="79">
        <v>0</v>
      </c>
      <c r="DC7" s="90"/>
      <c r="DD7" s="86"/>
      <c r="DE7" s="85"/>
      <c r="DF7" s="85">
        <f t="shared" ref="DF7:DF18" si="22">+DB7+DE7</f>
        <v>0</v>
      </c>
      <c r="DG7" s="82"/>
      <c r="DH7" s="79">
        <v>0</v>
      </c>
      <c r="DI7" s="90"/>
      <c r="DJ7" s="86"/>
      <c r="DK7" s="85"/>
      <c r="DL7" s="85">
        <f t="shared" ref="DL7:DL18" si="23">+DH7+DK7</f>
        <v>0</v>
      </c>
      <c r="DM7" s="82"/>
      <c r="DN7" s="79">
        <v>0</v>
      </c>
      <c r="DO7" s="90"/>
      <c r="DP7" s="86"/>
      <c r="DQ7" s="85"/>
      <c r="DR7" s="85">
        <f t="shared" ref="DR7:DR48" si="24">+DN7+DQ7</f>
        <v>0</v>
      </c>
      <c r="DS7" s="82"/>
      <c r="DT7" s="79"/>
      <c r="DU7" s="90"/>
      <c r="DV7" s="86"/>
      <c r="DW7" s="85"/>
      <c r="DX7" s="85">
        <f t="shared" ref="DX7:DX48" si="25">+DT7+DW7</f>
        <v>0</v>
      </c>
      <c r="DY7" s="82"/>
    </row>
    <row r="8" spans="1:129" s="15" customFormat="1" x14ac:dyDescent="0.25">
      <c r="G8" s="16"/>
      <c r="H8" s="16"/>
      <c r="I8" s="16"/>
      <c r="J8" s="16"/>
      <c r="L8" s="16" t="s">
        <v>31</v>
      </c>
      <c r="M8" s="16"/>
      <c r="N8" s="53" t="s">
        <v>125</v>
      </c>
      <c r="W8" s="84" t="s">
        <v>247</v>
      </c>
      <c r="X8" s="79">
        <f t="shared" si="6"/>
        <v>85955000</v>
      </c>
      <c r="Y8" s="90"/>
      <c r="Z8" s="90"/>
      <c r="AA8" s="79">
        <f t="shared" si="7"/>
        <v>47237168.259999998</v>
      </c>
      <c r="AB8" s="85">
        <f>+X8+AA8</f>
        <v>133192168.25999999</v>
      </c>
      <c r="AC8" s="82">
        <f>+AB8+AB7</f>
        <v>180408759.01999998</v>
      </c>
      <c r="AD8" s="81">
        <f t="shared" ref="AD8:AD46" si="26">-CF8</f>
        <v>1072260.7</v>
      </c>
      <c r="AE8" s="80">
        <f>+AB8+AB7-AD8-AD7</f>
        <v>178264237.62</v>
      </c>
      <c r="AF8" s="79">
        <v>5310000</v>
      </c>
      <c r="AG8" s="90"/>
      <c r="AH8" s="86">
        <v>0.05</v>
      </c>
      <c r="AI8" s="85">
        <v>1851975</v>
      </c>
      <c r="AJ8" s="85">
        <f t="shared" si="9"/>
        <v>7161975</v>
      </c>
      <c r="AK8" s="82">
        <f>+AJ7+AJ8</f>
        <v>8993372.5</v>
      </c>
      <c r="AL8" s="79">
        <v>12810000</v>
      </c>
      <c r="AM8" s="90"/>
      <c r="AN8" s="86">
        <v>0.05</v>
      </c>
      <c r="AO8" s="85">
        <v>7447279.25</v>
      </c>
      <c r="AP8" s="85">
        <f t="shared" si="10"/>
        <v>20257279.25</v>
      </c>
      <c r="AQ8" s="82">
        <f>+AP7+AP8</f>
        <v>27704558.5</v>
      </c>
      <c r="AR8" s="79">
        <v>19785000</v>
      </c>
      <c r="AS8" s="90"/>
      <c r="AT8" s="86">
        <v>0.05</v>
      </c>
      <c r="AU8" s="85">
        <v>10709882.5</v>
      </c>
      <c r="AV8" s="85">
        <f t="shared" si="11"/>
        <v>30494882.5</v>
      </c>
      <c r="AW8" s="82">
        <f>+AV7+AV8</f>
        <v>41204765</v>
      </c>
      <c r="AX8" s="79">
        <v>1000000</v>
      </c>
      <c r="AY8" s="90"/>
      <c r="AZ8" s="86">
        <v>0.05</v>
      </c>
      <c r="BA8" s="85">
        <v>536355.25</v>
      </c>
      <c r="BB8" s="85">
        <f t="shared" si="12"/>
        <v>1536355.25</v>
      </c>
      <c r="BC8" s="82">
        <f>+BB7+BB8</f>
        <v>2072710.5</v>
      </c>
      <c r="BD8" s="79">
        <v>6935000</v>
      </c>
      <c r="BE8" s="90"/>
      <c r="BF8" s="86">
        <v>0.05</v>
      </c>
      <c r="BG8" s="85">
        <v>7182000</v>
      </c>
      <c r="BH8" s="85">
        <f t="shared" si="13"/>
        <v>14117000</v>
      </c>
      <c r="BI8" s="82">
        <f>+BH7+BH8</f>
        <v>21299000</v>
      </c>
      <c r="BJ8" s="79">
        <v>2190000</v>
      </c>
      <c r="BK8" s="90"/>
      <c r="BL8" s="86">
        <v>0.05</v>
      </c>
      <c r="BM8" s="85">
        <v>6466900</v>
      </c>
      <c r="BN8" s="85">
        <f t="shared" si="14"/>
        <v>8656900</v>
      </c>
      <c r="BO8" s="82">
        <f>+BN7+BN8</f>
        <v>15123800</v>
      </c>
      <c r="BP8" s="79">
        <v>13450000</v>
      </c>
      <c r="BQ8" s="90"/>
      <c r="BR8" s="86">
        <v>0.05</v>
      </c>
      <c r="BS8" s="85">
        <v>3466056.25</v>
      </c>
      <c r="BT8" s="85">
        <f t="shared" si="15"/>
        <v>16916056.25</v>
      </c>
      <c r="BU8" s="82">
        <f>+BT7+BT8</f>
        <v>20382112.5</v>
      </c>
      <c r="BV8" s="79">
        <v>17560000</v>
      </c>
      <c r="BW8" s="90"/>
      <c r="BX8" s="86">
        <v>5.2499999999999998E-2</v>
      </c>
      <c r="BY8" s="85">
        <v>6102540.6299999999</v>
      </c>
      <c r="BZ8" s="85">
        <f t="shared" si="16"/>
        <v>23662540.629999999</v>
      </c>
      <c r="CA8" s="82">
        <f>+BZ7+BZ8</f>
        <v>29765081.259999998</v>
      </c>
      <c r="CB8" s="79">
        <v>0</v>
      </c>
      <c r="CC8" s="90"/>
      <c r="CD8" s="86"/>
      <c r="CE8" s="85">
        <v>3063602</v>
      </c>
      <c r="CF8" s="85">
        <v>-1072260.7</v>
      </c>
      <c r="CG8" s="85">
        <f t="shared" si="17"/>
        <v>1991341.3</v>
      </c>
      <c r="CH8" s="85">
        <f t="shared" si="18"/>
        <v>1991341.3</v>
      </c>
      <c r="CI8" s="82">
        <f>+CH7+CH8</f>
        <v>3982682.6</v>
      </c>
      <c r="CJ8" s="79">
        <v>3770000</v>
      </c>
      <c r="CK8" s="87"/>
      <c r="CL8" s="86">
        <v>0.04</v>
      </c>
      <c r="CM8" s="85">
        <v>75400</v>
      </c>
      <c r="CN8" s="85">
        <f t="shared" si="19"/>
        <v>3845400</v>
      </c>
      <c r="CO8" s="82">
        <f>+CN7+CN8</f>
        <v>3920800</v>
      </c>
      <c r="CP8" s="88">
        <v>2235000</v>
      </c>
      <c r="CQ8" s="87" t="s">
        <v>198</v>
      </c>
      <c r="CR8" s="86">
        <v>1.6420000000000001E-2</v>
      </c>
      <c r="CS8" s="85">
        <v>218193.48</v>
      </c>
      <c r="CT8" s="85">
        <f t="shared" si="20"/>
        <v>2453193.48</v>
      </c>
      <c r="CU8" s="82">
        <f>+CT7+CT8</f>
        <v>2671386.96</v>
      </c>
      <c r="CV8" s="88">
        <v>910000</v>
      </c>
      <c r="CW8" s="87" t="s">
        <v>198</v>
      </c>
      <c r="CX8" s="86">
        <v>1.8120000000000001E-2</v>
      </c>
      <c r="CY8" s="85">
        <v>116983.9</v>
      </c>
      <c r="CZ8" s="85">
        <f t="shared" si="21"/>
        <v>1026983.9</v>
      </c>
      <c r="DA8" s="82">
        <f>+CZ7+CZ8</f>
        <v>1143967.8</v>
      </c>
      <c r="DB8" s="88">
        <v>767893.12</v>
      </c>
      <c r="DC8" s="87"/>
      <c r="DD8" s="86"/>
      <c r="DE8" s="85">
        <v>161094.93</v>
      </c>
      <c r="DF8" s="85">
        <f t="shared" si="22"/>
        <v>928988.05</v>
      </c>
      <c r="DG8" s="82">
        <f>+DF7+DF8</f>
        <v>928988.05</v>
      </c>
      <c r="DH8" s="88">
        <v>516130.45</v>
      </c>
      <c r="DI8" s="87"/>
      <c r="DJ8" s="86"/>
      <c r="DK8" s="85">
        <v>149201.85</v>
      </c>
      <c r="DL8" s="85">
        <f t="shared" si="23"/>
        <v>665332.30000000005</v>
      </c>
      <c r="DM8" s="82">
        <f>+DL7+DL8</f>
        <v>665332.30000000005</v>
      </c>
      <c r="DN8" s="88">
        <v>53191.34</v>
      </c>
      <c r="DO8" s="87"/>
      <c r="DP8" s="86"/>
      <c r="DQ8" s="85">
        <v>85778.74</v>
      </c>
      <c r="DR8" s="85">
        <f t="shared" si="24"/>
        <v>138970.08000000002</v>
      </c>
      <c r="DS8" s="82">
        <f>+DR7+DR8</f>
        <v>138970.08000000002</v>
      </c>
      <c r="DT8" s="88">
        <v>260398.23</v>
      </c>
      <c r="DU8" s="87"/>
      <c r="DV8" s="86"/>
      <c r="DW8" s="85">
        <v>464911.92</v>
      </c>
      <c r="DX8" s="85">
        <f t="shared" si="25"/>
        <v>725310.15</v>
      </c>
      <c r="DY8" s="82">
        <f>+DX7+DX8</f>
        <v>725310.15</v>
      </c>
    </row>
    <row r="9" spans="1:129" x14ac:dyDescent="0.25">
      <c r="A9" s="15"/>
      <c r="B9" s="17" t="s">
        <v>6</v>
      </c>
      <c r="C9" s="16"/>
      <c r="D9" s="17" t="s">
        <v>14</v>
      </c>
      <c r="E9" s="16"/>
      <c r="F9" s="57" t="s">
        <v>5</v>
      </c>
      <c r="G9" s="16"/>
      <c r="H9" s="57" t="s">
        <v>11</v>
      </c>
      <c r="I9" s="16"/>
      <c r="J9" s="57" t="s">
        <v>12</v>
      </c>
      <c r="K9" s="15"/>
      <c r="L9" s="17" t="s">
        <v>10</v>
      </c>
      <c r="M9" s="29"/>
      <c r="N9" s="52" t="s">
        <v>126</v>
      </c>
      <c r="O9" s="16"/>
      <c r="P9" s="52" t="s">
        <v>3</v>
      </c>
      <c r="Q9" s="18"/>
      <c r="R9" s="52" t="s">
        <v>4</v>
      </c>
      <c r="S9" s="18"/>
      <c r="T9" s="52" t="s">
        <v>5</v>
      </c>
      <c r="U9" s="15"/>
      <c r="V9" s="15"/>
      <c r="W9" s="84" t="s">
        <v>246</v>
      </c>
      <c r="X9" s="79">
        <f t="shared" si="6"/>
        <v>0</v>
      </c>
      <c r="Y9" s="90"/>
      <c r="Z9" s="90"/>
      <c r="AA9" s="79">
        <f t="shared" si="7"/>
        <v>45713719.060000002</v>
      </c>
      <c r="AB9" s="85">
        <f t="shared" si="8"/>
        <v>45713719.060000002</v>
      </c>
      <c r="AC9" s="82"/>
      <c r="AD9" s="81">
        <f t="shared" si="26"/>
        <v>1072260.7</v>
      </c>
      <c r="AE9" s="80"/>
      <c r="AF9" s="79"/>
      <c r="AG9" s="90"/>
      <c r="AH9" s="86"/>
      <c r="AI9" s="85">
        <v>1719225</v>
      </c>
      <c r="AJ9" s="85">
        <f t="shared" si="9"/>
        <v>1719225</v>
      </c>
      <c r="AK9" s="82"/>
      <c r="AL9" s="79">
        <v>0</v>
      </c>
      <c r="AM9" s="90"/>
      <c r="AN9" s="86"/>
      <c r="AO9" s="85">
        <v>7345439.75</v>
      </c>
      <c r="AP9" s="85">
        <f t="shared" si="10"/>
        <v>7345439.75</v>
      </c>
      <c r="AQ9" s="82"/>
      <c r="AR9" s="79">
        <v>0</v>
      </c>
      <c r="AS9" s="90"/>
      <c r="AT9" s="86"/>
      <c r="AU9" s="85">
        <v>10552591.75</v>
      </c>
      <c r="AV9" s="85">
        <f t="shared" si="11"/>
        <v>10552591.75</v>
      </c>
      <c r="AW9" s="82"/>
      <c r="AX9" s="79">
        <v>0</v>
      </c>
      <c r="AY9" s="90"/>
      <c r="AZ9" s="86"/>
      <c r="BA9" s="85">
        <v>532105.25</v>
      </c>
      <c r="BB9" s="85">
        <f t="shared" si="12"/>
        <v>532105.25</v>
      </c>
      <c r="BC9" s="82"/>
      <c r="BD9" s="79">
        <v>0</v>
      </c>
      <c r="BE9" s="90"/>
      <c r="BF9" s="86"/>
      <c r="BG9" s="85">
        <v>7008625</v>
      </c>
      <c r="BH9" s="85">
        <f t="shared" si="13"/>
        <v>7008625</v>
      </c>
      <c r="BI9" s="82"/>
      <c r="BJ9" s="79">
        <v>0</v>
      </c>
      <c r="BK9" s="90"/>
      <c r="BL9" s="86"/>
      <c r="BM9" s="85">
        <v>6412150</v>
      </c>
      <c r="BN9" s="85">
        <f t="shared" si="14"/>
        <v>6412150</v>
      </c>
      <c r="BO9" s="82"/>
      <c r="BP9" s="79">
        <v>0</v>
      </c>
      <c r="BQ9" s="90"/>
      <c r="BR9" s="86"/>
      <c r="BS9" s="85">
        <v>3129806.25</v>
      </c>
      <c r="BT9" s="85">
        <f t="shared" si="15"/>
        <v>3129806.25</v>
      </c>
      <c r="BU9" s="82"/>
      <c r="BV9" s="79">
        <v>0</v>
      </c>
      <c r="BW9" s="90"/>
      <c r="BX9" s="86"/>
      <c r="BY9" s="85">
        <v>5641590.6299999999</v>
      </c>
      <c r="BZ9" s="85">
        <f t="shared" si="16"/>
        <v>5641590.6299999999</v>
      </c>
      <c r="CA9" s="82"/>
      <c r="CB9" s="79">
        <v>0</v>
      </c>
      <c r="CC9" s="90"/>
      <c r="CD9" s="86"/>
      <c r="CE9" s="85">
        <v>3063602</v>
      </c>
      <c r="CF9" s="85">
        <v>-1072260.7</v>
      </c>
      <c r="CG9" s="85">
        <f t="shared" si="17"/>
        <v>1991341.3</v>
      </c>
      <c r="CH9" s="85">
        <f t="shared" si="18"/>
        <v>1991341.3</v>
      </c>
      <c r="CI9" s="82"/>
      <c r="CJ9" s="79">
        <v>0</v>
      </c>
      <c r="CK9" s="87"/>
      <c r="CL9" s="86"/>
      <c r="CM9" s="85">
        <v>0</v>
      </c>
      <c r="CN9" s="85">
        <f t="shared" si="19"/>
        <v>0</v>
      </c>
      <c r="CO9" s="82"/>
      <c r="CP9" s="88">
        <v>0</v>
      </c>
      <c r="CQ9" s="87"/>
      <c r="CR9" s="86"/>
      <c r="CS9" s="85">
        <v>199844.13</v>
      </c>
      <c r="CT9" s="85">
        <f t="shared" si="20"/>
        <v>199844.13</v>
      </c>
      <c r="CU9" s="82"/>
      <c r="CV9" s="88">
        <v>0</v>
      </c>
      <c r="CW9" s="87"/>
      <c r="CX9" s="86"/>
      <c r="CY9" s="85">
        <v>108739.3</v>
      </c>
      <c r="CZ9" s="85">
        <f t="shared" si="21"/>
        <v>108739.3</v>
      </c>
      <c r="DA9" s="82"/>
      <c r="DB9" s="88">
        <v>0</v>
      </c>
      <c r="DC9" s="87"/>
      <c r="DD9" s="86"/>
      <c r="DE9" s="85">
        <v>0</v>
      </c>
      <c r="DF9" s="85">
        <f t="shared" si="22"/>
        <v>0</v>
      </c>
      <c r="DG9" s="82"/>
      <c r="DH9" s="88">
        <v>0</v>
      </c>
      <c r="DI9" s="87"/>
      <c r="DJ9" s="86"/>
      <c r="DK9" s="85">
        <v>0</v>
      </c>
      <c r="DL9" s="85">
        <f t="shared" si="23"/>
        <v>0</v>
      </c>
      <c r="DM9" s="82"/>
      <c r="DN9" s="88">
        <v>0</v>
      </c>
      <c r="DO9" s="87"/>
      <c r="DP9" s="86"/>
      <c r="DQ9" s="85"/>
      <c r="DR9" s="85">
        <f t="shared" si="24"/>
        <v>0</v>
      </c>
      <c r="DS9" s="82"/>
      <c r="DT9" s="88"/>
      <c r="DU9" s="87"/>
      <c r="DV9" s="86"/>
      <c r="DW9" s="85"/>
      <c r="DX9" s="85">
        <f t="shared" si="25"/>
        <v>0</v>
      </c>
      <c r="DY9" s="82"/>
    </row>
    <row r="10" spans="1:129" x14ac:dyDescent="0.25">
      <c r="B10" s="19"/>
      <c r="C10" s="19"/>
      <c r="D10" s="19"/>
      <c r="E10" s="19"/>
      <c r="P10" s="20"/>
      <c r="Q10" s="20"/>
      <c r="R10" s="20"/>
      <c r="S10" s="20"/>
      <c r="T10" s="20"/>
      <c r="W10" s="84" t="s">
        <v>245</v>
      </c>
      <c r="X10" s="79">
        <f t="shared" si="6"/>
        <v>87930000</v>
      </c>
      <c r="Y10" s="90"/>
      <c r="Z10" s="90"/>
      <c r="AA10" s="79">
        <f t="shared" si="7"/>
        <v>45713719.060000002</v>
      </c>
      <c r="AB10" s="85">
        <f t="shared" si="8"/>
        <v>133643719.06</v>
      </c>
      <c r="AC10" s="82">
        <f>+AB10+AB9</f>
        <v>179357438.12</v>
      </c>
      <c r="AD10" s="81">
        <f t="shared" si="26"/>
        <v>1072260.7</v>
      </c>
      <c r="AE10" s="80">
        <f>+AB10+AB9-AD10-AD9</f>
        <v>177212916.72000003</v>
      </c>
      <c r="AF10" s="79">
        <v>5560000</v>
      </c>
      <c r="AG10" s="87"/>
      <c r="AH10" s="86">
        <v>0.05</v>
      </c>
      <c r="AI10" s="85">
        <v>1719225</v>
      </c>
      <c r="AJ10" s="85">
        <f t="shared" si="9"/>
        <v>7279225</v>
      </c>
      <c r="AK10" s="82">
        <f>+AJ9+AJ10</f>
        <v>8998450</v>
      </c>
      <c r="AL10" s="79">
        <v>13005000</v>
      </c>
      <c r="AM10" s="87"/>
      <c r="AN10" s="86">
        <v>0.05</v>
      </c>
      <c r="AO10" s="85">
        <v>7345439.75</v>
      </c>
      <c r="AP10" s="85">
        <f t="shared" si="10"/>
        <v>20350439.75</v>
      </c>
      <c r="AQ10" s="82">
        <f>+AP9+AP10</f>
        <v>27695879.5</v>
      </c>
      <c r="AR10" s="79">
        <v>20080000</v>
      </c>
      <c r="AS10" s="87"/>
      <c r="AT10" s="86">
        <v>0.05</v>
      </c>
      <c r="AU10" s="85">
        <v>10552591.75</v>
      </c>
      <c r="AV10" s="85">
        <f t="shared" si="11"/>
        <v>30632591.75</v>
      </c>
      <c r="AW10" s="82">
        <f>+AV9+AV10</f>
        <v>41185183.5</v>
      </c>
      <c r="AX10" s="79">
        <v>1030000</v>
      </c>
      <c r="AY10" s="87"/>
      <c r="AZ10" s="86">
        <v>0.05</v>
      </c>
      <c r="BA10" s="85">
        <v>532105.25</v>
      </c>
      <c r="BB10" s="85">
        <f t="shared" si="12"/>
        <v>1562105.25</v>
      </c>
      <c r="BC10" s="82">
        <f>+BB9+BB10</f>
        <v>2094210.5</v>
      </c>
      <c r="BD10" s="79">
        <v>7275000</v>
      </c>
      <c r="BE10" s="87"/>
      <c r="BF10" s="86">
        <v>0.05</v>
      </c>
      <c r="BG10" s="85">
        <v>7008625</v>
      </c>
      <c r="BH10" s="85">
        <f t="shared" si="13"/>
        <v>14283625</v>
      </c>
      <c r="BI10" s="82">
        <f>+BH9+BH10</f>
        <v>21292250</v>
      </c>
      <c r="BJ10" s="79">
        <v>5105000</v>
      </c>
      <c r="BK10" s="87"/>
      <c r="BL10" s="86">
        <v>0.05</v>
      </c>
      <c r="BM10" s="85">
        <v>6412150</v>
      </c>
      <c r="BN10" s="85">
        <f t="shared" si="14"/>
        <v>11517150</v>
      </c>
      <c r="BO10" s="82">
        <f>+BN9+BN10</f>
        <v>17929300</v>
      </c>
      <c r="BP10" s="79">
        <v>10475000</v>
      </c>
      <c r="BQ10" s="87"/>
      <c r="BR10" s="86">
        <v>0.05</v>
      </c>
      <c r="BS10" s="85">
        <v>3129806.25</v>
      </c>
      <c r="BT10" s="85">
        <f t="shared" si="15"/>
        <v>13604806.25</v>
      </c>
      <c r="BU10" s="82">
        <f>+BT9+BT10</f>
        <v>16734612.5</v>
      </c>
      <c r="BV10" s="88">
        <v>18350000</v>
      </c>
      <c r="BW10" s="87" t="s">
        <v>198</v>
      </c>
      <c r="BX10" s="86">
        <v>5.2499999999999998E-2</v>
      </c>
      <c r="BY10" s="85">
        <v>5641590.6299999999</v>
      </c>
      <c r="BZ10" s="85">
        <f t="shared" si="16"/>
        <v>23991590.629999999</v>
      </c>
      <c r="CA10" s="82">
        <f>+BZ9+BZ10</f>
        <v>29633181.259999998</v>
      </c>
      <c r="CB10" s="88">
        <v>3855000</v>
      </c>
      <c r="CC10" s="87" t="s">
        <v>198</v>
      </c>
      <c r="CD10" s="86">
        <v>4.3200000000000002E-2</v>
      </c>
      <c r="CE10" s="85">
        <v>3063602</v>
      </c>
      <c r="CF10" s="85">
        <v>-1072260.7</v>
      </c>
      <c r="CG10" s="85">
        <f t="shared" si="17"/>
        <v>1991341.3</v>
      </c>
      <c r="CH10" s="85">
        <f t="shared" si="18"/>
        <v>5846341.2999999998</v>
      </c>
      <c r="CI10" s="82">
        <f>+CH9+CH10</f>
        <v>7837682.5999999996</v>
      </c>
      <c r="CJ10" s="79">
        <v>0</v>
      </c>
      <c r="CK10" s="87"/>
      <c r="CL10" s="86"/>
      <c r="CM10" s="85">
        <v>0</v>
      </c>
      <c r="CN10" s="85">
        <f t="shared" si="19"/>
        <v>0</v>
      </c>
      <c r="CO10" s="82">
        <f>+CN9+CN10</f>
        <v>0</v>
      </c>
      <c r="CP10" s="88">
        <v>2270000</v>
      </c>
      <c r="CQ10" s="87" t="s">
        <v>198</v>
      </c>
      <c r="CR10" s="86">
        <v>1.9470000000000001E-2</v>
      </c>
      <c r="CS10" s="85">
        <v>199844.13</v>
      </c>
      <c r="CT10" s="85">
        <f t="shared" si="20"/>
        <v>2469844.13</v>
      </c>
      <c r="CU10" s="82">
        <f>+CT9+CT10</f>
        <v>2669688.2599999998</v>
      </c>
      <c r="CV10" s="88">
        <v>925000</v>
      </c>
      <c r="CW10" s="87" t="s">
        <v>198</v>
      </c>
      <c r="CX10" s="86">
        <v>2.1389999999999999E-2</v>
      </c>
      <c r="CY10" s="85">
        <v>108739.3</v>
      </c>
      <c r="CZ10" s="85">
        <f t="shared" si="21"/>
        <v>1033739.3</v>
      </c>
      <c r="DA10" s="82">
        <f>+CZ9+CZ10</f>
        <v>1142478.6000000001</v>
      </c>
      <c r="DB10" s="88">
        <v>792657.67</v>
      </c>
      <c r="DC10" s="87"/>
      <c r="DD10" s="86"/>
      <c r="DE10" s="85">
        <v>136330.38</v>
      </c>
      <c r="DF10" s="85">
        <f t="shared" si="22"/>
        <v>928988.05</v>
      </c>
      <c r="DG10" s="82">
        <f>+DF9+DF10</f>
        <v>928988.05</v>
      </c>
      <c r="DH10" s="88">
        <v>532775.66</v>
      </c>
      <c r="DI10" s="87"/>
      <c r="DJ10" s="86"/>
      <c r="DK10" s="85">
        <v>132556.64000000001</v>
      </c>
      <c r="DL10" s="85">
        <f t="shared" si="23"/>
        <v>665332.30000000005</v>
      </c>
      <c r="DM10" s="82">
        <f>+DL9+DL10</f>
        <v>665332.30000000005</v>
      </c>
      <c r="DN10" s="88">
        <v>54921.65</v>
      </c>
      <c r="DO10" s="87"/>
      <c r="DP10" s="86"/>
      <c r="DQ10" s="85">
        <v>84048.42</v>
      </c>
      <c r="DR10" s="85">
        <f t="shared" si="24"/>
        <v>138970.07</v>
      </c>
      <c r="DS10" s="82">
        <f>+DR9+DR10</f>
        <v>138970.07</v>
      </c>
      <c r="DT10" s="88">
        <v>268868.99</v>
      </c>
      <c r="DU10" s="87"/>
      <c r="DV10" s="86"/>
      <c r="DW10" s="85">
        <v>456441.17</v>
      </c>
      <c r="DX10" s="85">
        <f t="shared" si="25"/>
        <v>725310.15999999992</v>
      </c>
      <c r="DY10" s="82">
        <f>+DX9+DX10</f>
        <v>725310.15999999992</v>
      </c>
    </row>
    <row r="11" spans="1:129" x14ac:dyDescent="0.25">
      <c r="B11" s="7">
        <v>1977</v>
      </c>
      <c r="C11" s="7"/>
      <c r="D11" s="6">
        <v>24604</v>
      </c>
      <c r="E11" s="7" t="s">
        <v>110</v>
      </c>
      <c r="F11" s="1">
        <v>16129750.23</v>
      </c>
      <c r="G11" s="1"/>
      <c r="H11" s="5" t="s">
        <v>112</v>
      </c>
      <c r="I11" s="5"/>
      <c r="J11" s="5" t="s">
        <v>112</v>
      </c>
      <c r="K11" s="21"/>
      <c r="L11" s="6">
        <v>46388</v>
      </c>
      <c r="M11" s="6"/>
      <c r="N11" s="1">
        <v>16129750.23</v>
      </c>
      <c r="O11" s="21"/>
      <c r="P11" s="1">
        <f t="shared" ref="P11:P26" si="27">SUMIFS($5:$5,$3:$3,B11,$4:$4,$P$9)</f>
        <v>4995191.75</v>
      </c>
      <c r="Q11" s="1"/>
      <c r="R11" s="1">
        <f t="shared" ref="R11:R26" si="28">SUMIFS($5:$5,$3:$3,B11,$4:$4,$R$9)</f>
        <v>578736.79999999993</v>
      </c>
      <c r="S11" s="1"/>
      <c r="T11" s="1">
        <f t="shared" ref="T11:T14" si="29">SUM(P11:R11)</f>
        <v>5573928.5499999998</v>
      </c>
      <c r="V11" s="22"/>
      <c r="W11" s="84" t="s">
        <v>244</v>
      </c>
      <c r="X11" s="79">
        <f t="shared" si="6"/>
        <v>0</v>
      </c>
      <c r="Y11" s="90"/>
      <c r="Z11" s="90"/>
      <c r="AA11" s="79">
        <f t="shared" si="7"/>
        <v>44122535.240000002</v>
      </c>
      <c r="AB11" s="85">
        <f t="shared" si="8"/>
        <v>44122535.240000002</v>
      </c>
      <c r="AC11" s="82"/>
      <c r="AD11" s="81">
        <f t="shared" si="26"/>
        <v>1043116.9</v>
      </c>
      <c r="AE11" s="80"/>
      <c r="AF11" s="79"/>
      <c r="AG11" s="87"/>
      <c r="AH11" s="86"/>
      <c r="AI11" s="85">
        <v>1580225</v>
      </c>
      <c r="AJ11" s="85">
        <f t="shared" si="9"/>
        <v>1580225</v>
      </c>
      <c r="AK11" s="82"/>
      <c r="AL11" s="79">
        <v>0</v>
      </c>
      <c r="AM11" s="87"/>
      <c r="AN11" s="86"/>
      <c r="AO11" s="85">
        <v>7236197.75</v>
      </c>
      <c r="AP11" s="85">
        <f t="shared" si="10"/>
        <v>7236197.75</v>
      </c>
      <c r="AQ11" s="82"/>
      <c r="AR11" s="79">
        <v>0</v>
      </c>
      <c r="AS11" s="87"/>
      <c r="AT11" s="86"/>
      <c r="AU11" s="85">
        <v>10382915.75</v>
      </c>
      <c r="AV11" s="85">
        <f t="shared" si="11"/>
        <v>10382915.75</v>
      </c>
      <c r="AW11" s="82"/>
      <c r="AX11" s="79">
        <v>0</v>
      </c>
      <c r="AY11" s="87"/>
      <c r="AZ11" s="86"/>
      <c r="BA11" s="85">
        <v>527161.25</v>
      </c>
      <c r="BB11" s="85">
        <f t="shared" si="12"/>
        <v>527161.25</v>
      </c>
      <c r="BC11" s="82"/>
      <c r="BD11" s="79">
        <v>0</v>
      </c>
      <c r="BE11" s="87"/>
      <c r="BF11" s="86"/>
      <c r="BG11" s="85">
        <v>6826750</v>
      </c>
      <c r="BH11" s="85">
        <f t="shared" si="13"/>
        <v>6826750</v>
      </c>
      <c r="BI11" s="82"/>
      <c r="BJ11" s="79">
        <v>0</v>
      </c>
      <c r="BK11" s="87"/>
      <c r="BL11" s="86"/>
      <c r="BM11" s="85">
        <v>6284525</v>
      </c>
      <c r="BN11" s="85">
        <f t="shared" si="14"/>
        <v>6284525</v>
      </c>
      <c r="BO11" s="82"/>
      <c r="BP11" s="79">
        <v>0</v>
      </c>
      <c r="BQ11" s="87"/>
      <c r="BR11" s="86"/>
      <c r="BS11" s="85">
        <v>2867931.25</v>
      </c>
      <c r="BT11" s="85">
        <f t="shared" si="15"/>
        <v>2867931.25</v>
      </c>
      <c r="BU11" s="82"/>
      <c r="BV11" s="88">
        <v>0</v>
      </c>
      <c r="BW11" s="87"/>
      <c r="BX11" s="86"/>
      <c r="BY11" s="85">
        <v>5159903.13</v>
      </c>
      <c r="BZ11" s="85">
        <f t="shared" si="16"/>
        <v>5159903.13</v>
      </c>
      <c r="CA11" s="82"/>
      <c r="CB11" s="88">
        <v>0</v>
      </c>
      <c r="CC11" s="87"/>
      <c r="CD11" s="86"/>
      <c r="CE11" s="85">
        <v>2980334</v>
      </c>
      <c r="CF11" s="85">
        <v>-1043116.9</v>
      </c>
      <c r="CG11" s="85">
        <f t="shared" si="17"/>
        <v>1937217.1</v>
      </c>
      <c r="CH11" s="85">
        <f t="shared" si="18"/>
        <v>1937217.1</v>
      </c>
      <c r="CI11" s="82"/>
      <c r="CJ11" s="79">
        <v>0</v>
      </c>
      <c r="CK11" s="87"/>
      <c r="CL11" s="86"/>
      <c r="CM11" s="85">
        <v>0</v>
      </c>
      <c r="CN11" s="85">
        <f t="shared" si="19"/>
        <v>0</v>
      </c>
      <c r="CO11" s="82"/>
      <c r="CP11" s="88">
        <v>0</v>
      </c>
      <c r="CQ11" s="87"/>
      <c r="CR11" s="86"/>
      <c r="CS11" s="85">
        <v>177745.68</v>
      </c>
      <c r="CT11" s="85">
        <f t="shared" si="20"/>
        <v>177745.68</v>
      </c>
      <c r="CU11" s="82"/>
      <c r="CV11" s="88">
        <v>0</v>
      </c>
      <c r="CW11" s="87"/>
      <c r="CX11" s="86"/>
      <c r="CY11" s="85">
        <v>98846.43</v>
      </c>
      <c r="CZ11" s="85">
        <f t="shared" si="21"/>
        <v>98846.43</v>
      </c>
      <c r="DA11" s="82"/>
      <c r="DB11" s="88">
        <v>0</v>
      </c>
      <c r="DC11" s="87"/>
      <c r="DD11" s="86"/>
      <c r="DE11" s="85">
        <v>0</v>
      </c>
      <c r="DF11" s="85">
        <f t="shared" si="22"/>
        <v>0</v>
      </c>
      <c r="DG11" s="82"/>
      <c r="DH11" s="88">
        <v>0</v>
      </c>
      <c r="DI11" s="87"/>
      <c r="DJ11" s="86"/>
      <c r="DK11" s="85">
        <v>0</v>
      </c>
      <c r="DL11" s="85">
        <f t="shared" si="23"/>
        <v>0</v>
      </c>
      <c r="DM11" s="82"/>
      <c r="DN11" s="88">
        <v>0</v>
      </c>
      <c r="DO11" s="87"/>
      <c r="DP11" s="86"/>
      <c r="DQ11" s="85"/>
      <c r="DR11" s="85">
        <f t="shared" si="24"/>
        <v>0</v>
      </c>
      <c r="DS11" s="82"/>
      <c r="DT11" s="88"/>
      <c r="DU11" s="87"/>
      <c r="DV11" s="86"/>
      <c r="DW11" s="85"/>
      <c r="DX11" s="85">
        <f t="shared" si="25"/>
        <v>0</v>
      </c>
      <c r="DY11" s="82"/>
    </row>
    <row r="12" spans="1:129" x14ac:dyDescent="0.25">
      <c r="B12" s="7">
        <v>1985</v>
      </c>
      <c r="C12" s="7"/>
      <c r="D12" s="6">
        <v>31225</v>
      </c>
      <c r="E12" s="7" t="s">
        <v>110</v>
      </c>
      <c r="F12" s="1">
        <v>21381296.809999999</v>
      </c>
      <c r="G12" s="1"/>
      <c r="H12" s="5" t="s">
        <v>112</v>
      </c>
      <c r="I12" s="5"/>
      <c r="J12" s="5" t="s">
        <v>112</v>
      </c>
      <c r="K12" s="21"/>
      <c r="L12" s="6">
        <v>45627</v>
      </c>
      <c r="M12" s="6"/>
      <c r="N12" s="1">
        <v>21381296.809999999</v>
      </c>
      <c r="O12" s="21"/>
      <c r="P12" s="1">
        <f t="shared" si="27"/>
        <v>4626413.9400000004</v>
      </c>
      <c r="Q12" s="1"/>
      <c r="R12" s="1">
        <f t="shared" si="28"/>
        <v>696244.14</v>
      </c>
      <c r="S12" s="1"/>
      <c r="T12" s="1">
        <f t="shared" si="29"/>
        <v>5322658.08</v>
      </c>
      <c r="W12" s="84" t="s">
        <v>243</v>
      </c>
      <c r="X12" s="79">
        <f t="shared" si="6"/>
        <v>88065000</v>
      </c>
      <c r="Y12" s="90"/>
      <c r="Z12" s="90"/>
      <c r="AA12" s="79">
        <f t="shared" si="7"/>
        <v>44122535.240000002</v>
      </c>
      <c r="AB12" s="85">
        <f t="shared" si="8"/>
        <v>132187535.24000001</v>
      </c>
      <c r="AC12" s="82">
        <f>+AB12+AB11</f>
        <v>176310070.48000002</v>
      </c>
      <c r="AD12" s="81">
        <f t="shared" si="26"/>
        <v>1043116.9</v>
      </c>
      <c r="AE12" s="80">
        <f>+AB12+AB11-AD12-AD11</f>
        <v>174223836.68000001</v>
      </c>
      <c r="AF12" s="79">
        <v>2865000</v>
      </c>
      <c r="AG12" s="87"/>
      <c r="AH12" s="86">
        <v>0.05</v>
      </c>
      <c r="AI12" s="85">
        <v>1580225</v>
      </c>
      <c r="AJ12" s="85">
        <f t="shared" si="9"/>
        <v>4445225</v>
      </c>
      <c r="AK12" s="82">
        <f>+AJ11+AJ12</f>
        <v>6025450</v>
      </c>
      <c r="AL12" s="79">
        <v>13215000</v>
      </c>
      <c r="AM12" s="87"/>
      <c r="AN12" s="86">
        <v>0.05</v>
      </c>
      <c r="AO12" s="85">
        <v>7236197.75</v>
      </c>
      <c r="AP12" s="85">
        <f t="shared" si="10"/>
        <v>20451197.75</v>
      </c>
      <c r="AQ12" s="82">
        <f>+AP11+AP12</f>
        <v>27687395.5</v>
      </c>
      <c r="AR12" s="79">
        <v>20400000</v>
      </c>
      <c r="AS12" s="87"/>
      <c r="AT12" s="86">
        <v>0.05</v>
      </c>
      <c r="AU12" s="85">
        <v>10382915.75</v>
      </c>
      <c r="AV12" s="85">
        <f t="shared" si="11"/>
        <v>30782915.75</v>
      </c>
      <c r="AW12" s="82">
        <f>+AV11+AV12</f>
        <v>41165831.5</v>
      </c>
      <c r="AX12" s="79">
        <v>1065000</v>
      </c>
      <c r="AY12" s="87"/>
      <c r="AZ12" s="86">
        <v>0.05</v>
      </c>
      <c r="BA12" s="85">
        <v>527161.25</v>
      </c>
      <c r="BB12" s="85">
        <f t="shared" si="12"/>
        <v>1592161.25</v>
      </c>
      <c r="BC12" s="82">
        <f>+BB11+BB12</f>
        <v>2119322.5</v>
      </c>
      <c r="BD12" s="79">
        <v>7645000</v>
      </c>
      <c r="BE12" s="87"/>
      <c r="BF12" s="86">
        <v>0.05</v>
      </c>
      <c r="BG12" s="85">
        <v>6826750</v>
      </c>
      <c r="BH12" s="85">
        <f t="shared" si="13"/>
        <v>14471750</v>
      </c>
      <c r="BI12" s="82">
        <f>+BH11+BH12</f>
        <v>21298500</v>
      </c>
      <c r="BJ12" s="79">
        <v>5385000</v>
      </c>
      <c r="BK12" s="87"/>
      <c r="BL12" s="86">
        <v>0.05</v>
      </c>
      <c r="BM12" s="85">
        <v>6284525</v>
      </c>
      <c r="BN12" s="85">
        <f t="shared" si="14"/>
        <v>11669525</v>
      </c>
      <c r="BO12" s="82">
        <f>+BN11+BN12</f>
        <v>17954050</v>
      </c>
      <c r="BP12" s="79">
        <v>10995000</v>
      </c>
      <c r="BQ12" s="87"/>
      <c r="BR12" s="86">
        <v>0.05</v>
      </c>
      <c r="BS12" s="85">
        <v>2867931.25</v>
      </c>
      <c r="BT12" s="85">
        <f t="shared" si="15"/>
        <v>13862931.25</v>
      </c>
      <c r="BU12" s="82">
        <f>+BT11+BT12</f>
        <v>16730862.5</v>
      </c>
      <c r="BV12" s="88">
        <v>19270000</v>
      </c>
      <c r="BW12" s="87" t="s">
        <v>198</v>
      </c>
      <c r="BX12" s="86">
        <v>5.2499999999999998E-2</v>
      </c>
      <c r="BY12" s="85">
        <v>5159903.13</v>
      </c>
      <c r="BZ12" s="85">
        <f t="shared" si="16"/>
        <v>24429903.129999999</v>
      </c>
      <c r="CA12" s="82">
        <f>+BZ11+BZ12</f>
        <v>29589806.259999998</v>
      </c>
      <c r="CB12" s="88">
        <v>3960000</v>
      </c>
      <c r="CC12" s="87" t="s">
        <v>198</v>
      </c>
      <c r="CD12" s="86">
        <v>4.4699999999999997E-2</v>
      </c>
      <c r="CE12" s="85">
        <v>2980334</v>
      </c>
      <c r="CF12" s="85">
        <v>-1043116.9</v>
      </c>
      <c r="CG12" s="85">
        <f t="shared" si="17"/>
        <v>1937217.1</v>
      </c>
      <c r="CH12" s="85">
        <f t="shared" si="18"/>
        <v>5897217.0999999996</v>
      </c>
      <c r="CI12" s="82">
        <f>+CH11+CH12</f>
        <v>7834434.1999999993</v>
      </c>
      <c r="CJ12" s="79">
        <v>0</v>
      </c>
      <c r="CK12" s="87"/>
      <c r="CL12" s="86"/>
      <c r="CM12" s="85">
        <v>0</v>
      </c>
      <c r="CN12" s="85">
        <f t="shared" si="19"/>
        <v>0</v>
      </c>
      <c r="CO12" s="82">
        <f>+CN11+CN12</f>
        <v>0</v>
      </c>
      <c r="CP12" s="88">
        <v>2315000</v>
      </c>
      <c r="CQ12" s="87" t="s">
        <v>198</v>
      </c>
      <c r="CR12" s="86">
        <v>2.1309999999999999E-2</v>
      </c>
      <c r="CS12" s="85">
        <v>177745.68</v>
      </c>
      <c r="CT12" s="85">
        <f t="shared" si="20"/>
        <v>2492745.6800000002</v>
      </c>
      <c r="CU12" s="82">
        <f>+CT11+CT12</f>
        <v>2670491.3600000003</v>
      </c>
      <c r="CV12" s="88">
        <v>950000</v>
      </c>
      <c r="CW12" s="87" t="s">
        <v>198</v>
      </c>
      <c r="CX12" s="86">
        <v>2.2669999999999999E-2</v>
      </c>
      <c r="CY12" s="85">
        <v>98846.43</v>
      </c>
      <c r="CZ12" s="85">
        <f t="shared" si="21"/>
        <v>1048846.43</v>
      </c>
      <c r="DA12" s="82">
        <f>+CZ11+CZ12</f>
        <v>1147692.8599999999</v>
      </c>
      <c r="DB12" s="88">
        <v>818220.88</v>
      </c>
      <c r="DC12" s="87"/>
      <c r="DD12" s="86"/>
      <c r="DE12" s="85">
        <v>110767.17</v>
      </c>
      <c r="DF12" s="85">
        <f t="shared" si="22"/>
        <v>928988.05</v>
      </c>
      <c r="DG12" s="82">
        <f>+DF11+DF12</f>
        <v>928988.05</v>
      </c>
      <c r="DH12" s="88">
        <v>549957.67000000004</v>
      </c>
      <c r="DI12" s="87"/>
      <c r="DJ12" s="86"/>
      <c r="DK12" s="85">
        <v>115374.63</v>
      </c>
      <c r="DL12" s="85">
        <f t="shared" si="23"/>
        <v>665332.30000000005</v>
      </c>
      <c r="DM12" s="82">
        <f>+DL11+DL12</f>
        <v>665332.30000000005</v>
      </c>
      <c r="DN12" s="88">
        <v>56708.25</v>
      </c>
      <c r="DO12" s="87"/>
      <c r="DP12" s="86"/>
      <c r="DQ12" s="85">
        <v>82261.820000000007</v>
      </c>
      <c r="DR12" s="85">
        <f t="shared" si="24"/>
        <v>138970.07</v>
      </c>
      <c r="DS12" s="82">
        <f>+DR11+DR12</f>
        <v>138970.07</v>
      </c>
      <c r="DT12" s="88">
        <v>277615.3</v>
      </c>
      <c r="DU12" s="87"/>
      <c r="DV12" s="86"/>
      <c r="DW12" s="85">
        <v>447694.86</v>
      </c>
      <c r="DX12" s="85">
        <f t="shared" si="25"/>
        <v>725310.15999999992</v>
      </c>
      <c r="DY12" s="82">
        <f>+DX11+DX12</f>
        <v>725310.15999999992</v>
      </c>
    </row>
    <row r="13" spans="1:129" x14ac:dyDescent="0.25">
      <c r="B13" s="7">
        <v>2000</v>
      </c>
      <c r="C13" s="7"/>
      <c r="D13" s="6">
        <v>27935</v>
      </c>
      <c r="E13" s="7" t="s">
        <v>110</v>
      </c>
      <c r="F13" s="1">
        <v>3350320.91</v>
      </c>
      <c r="G13" s="1"/>
      <c r="H13" s="5" t="s">
        <v>112</v>
      </c>
      <c r="I13" s="5"/>
      <c r="J13" s="5" t="s">
        <v>112</v>
      </c>
      <c r="K13" s="21"/>
      <c r="L13" s="6">
        <v>54585</v>
      </c>
      <c r="M13" s="6"/>
      <c r="N13" s="1">
        <v>3350320.91</v>
      </c>
      <c r="O13" s="21"/>
      <c r="P13" s="1">
        <f t="shared" si="27"/>
        <v>2636911.63</v>
      </c>
      <c r="Q13" s="1"/>
      <c r="R13" s="1">
        <f t="shared" si="28"/>
        <v>1532190.59</v>
      </c>
      <c r="S13" s="1"/>
      <c r="T13" s="1">
        <f t="shared" si="29"/>
        <v>4169102.2199999997</v>
      </c>
      <c r="W13" s="84" t="s">
        <v>242</v>
      </c>
      <c r="X13" s="79">
        <f t="shared" si="6"/>
        <v>0</v>
      </c>
      <c r="Y13" s="90"/>
      <c r="Z13" s="90"/>
      <c r="AA13" s="79">
        <f t="shared" si="7"/>
        <v>42517156.910000004</v>
      </c>
      <c r="AB13" s="85">
        <f t="shared" si="8"/>
        <v>42517156.910000004</v>
      </c>
      <c r="AC13" s="82"/>
      <c r="AD13" s="81">
        <f t="shared" si="26"/>
        <v>1012139.8</v>
      </c>
      <c r="AE13" s="80"/>
      <c r="AF13" s="79"/>
      <c r="AG13" s="87"/>
      <c r="AH13" s="86"/>
      <c r="AI13" s="85">
        <v>1508600</v>
      </c>
      <c r="AJ13" s="85">
        <f t="shared" si="9"/>
        <v>1508600</v>
      </c>
      <c r="AK13" s="82"/>
      <c r="AL13" s="79">
        <v>0</v>
      </c>
      <c r="AM13" s="87"/>
      <c r="AN13" s="86"/>
      <c r="AO13" s="85">
        <v>7119245</v>
      </c>
      <c r="AP13" s="85">
        <f t="shared" si="10"/>
        <v>7119245</v>
      </c>
      <c r="AQ13" s="82"/>
      <c r="AR13" s="79">
        <v>0</v>
      </c>
      <c r="AS13" s="87"/>
      <c r="AT13" s="86"/>
      <c r="AU13" s="85">
        <v>10202375.75</v>
      </c>
      <c r="AV13" s="85">
        <f t="shared" si="11"/>
        <v>10202375.75</v>
      </c>
      <c r="AW13" s="82"/>
      <c r="AX13" s="79">
        <v>0</v>
      </c>
      <c r="AY13" s="87"/>
      <c r="AZ13" s="86"/>
      <c r="BA13" s="85">
        <v>521303.75</v>
      </c>
      <c r="BB13" s="85">
        <f t="shared" si="12"/>
        <v>521303.75</v>
      </c>
      <c r="BC13" s="82"/>
      <c r="BD13" s="79">
        <v>0</v>
      </c>
      <c r="BE13" s="87"/>
      <c r="BF13" s="86"/>
      <c r="BG13" s="85">
        <v>6635625</v>
      </c>
      <c r="BH13" s="85">
        <f t="shared" si="13"/>
        <v>6635625</v>
      </c>
      <c r="BI13" s="82"/>
      <c r="BJ13" s="79">
        <v>0</v>
      </c>
      <c r="BK13" s="87"/>
      <c r="BL13" s="86"/>
      <c r="BM13" s="85">
        <v>6149900</v>
      </c>
      <c r="BN13" s="85">
        <f t="shared" si="14"/>
        <v>6149900</v>
      </c>
      <c r="BO13" s="82"/>
      <c r="BP13" s="79">
        <v>0</v>
      </c>
      <c r="BQ13" s="87"/>
      <c r="BR13" s="86"/>
      <c r="BS13" s="85">
        <v>2593056.25</v>
      </c>
      <c r="BT13" s="85">
        <f t="shared" si="15"/>
        <v>2593056.25</v>
      </c>
      <c r="BU13" s="82"/>
      <c r="BV13" s="88">
        <v>0</v>
      </c>
      <c r="BW13" s="87"/>
      <c r="BX13" s="86"/>
      <c r="BY13" s="85">
        <v>4654065.63</v>
      </c>
      <c r="BZ13" s="85">
        <f t="shared" si="16"/>
        <v>4654065.63</v>
      </c>
      <c r="CA13" s="82"/>
      <c r="CB13" s="88">
        <v>0</v>
      </c>
      <c r="CC13" s="87"/>
      <c r="CD13" s="86"/>
      <c r="CE13" s="85">
        <v>2891828</v>
      </c>
      <c r="CF13" s="85">
        <v>-1012139.8</v>
      </c>
      <c r="CG13" s="85">
        <f t="shared" si="17"/>
        <v>1879688.2</v>
      </c>
      <c r="CH13" s="85">
        <f t="shared" si="18"/>
        <v>1879688.2</v>
      </c>
      <c r="CI13" s="82"/>
      <c r="CJ13" s="79">
        <v>0</v>
      </c>
      <c r="CK13" s="87"/>
      <c r="CL13" s="86"/>
      <c r="CM13" s="85">
        <v>0</v>
      </c>
      <c r="CN13" s="85">
        <f t="shared" si="19"/>
        <v>0</v>
      </c>
      <c r="CO13" s="82"/>
      <c r="CP13" s="88">
        <v>0</v>
      </c>
      <c r="CQ13" s="87"/>
      <c r="CR13" s="86"/>
      <c r="CS13" s="85">
        <v>153079.35</v>
      </c>
      <c r="CT13" s="85">
        <f t="shared" si="20"/>
        <v>153079.35</v>
      </c>
      <c r="CU13" s="82"/>
      <c r="CV13" s="88">
        <v>0</v>
      </c>
      <c r="CW13" s="87"/>
      <c r="CX13" s="86"/>
      <c r="CY13" s="85">
        <v>88078.18</v>
      </c>
      <c r="CZ13" s="85">
        <f t="shared" si="21"/>
        <v>88078.18</v>
      </c>
      <c r="DA13" s="82"/>
      <c r="DB13" s="88">
        <v>0</v>
      </c>
      <c r="DC13" s="87"/>
      <c r="DD13" s="86"/>
      <c r="DE13" s="85">
        <v>0</v>
      </c>
      <c r="DF13" s="85">
        <f t="shared" si="22"/>
        <v>0</v>
      </c>
      <c r="DG13" s="82"/>
      <c r="DH13" s="88">
        <v>0</v>
      </c>
      <c r="DI13" s="87"/>
      <c r="DJ13" s="86"/>
      <c r="DK13" s="85">
        <v>0</v>
      </c>
      <c r="DL13" s="85">
        <f t="shared" si="23"/>
        <v>0</v>
      </c>
      <c r="DM13" s="82"/>
      <c r="DN13" s="88">
        <v>0</v>
      </c>
      <c r="DO13" s="87"/>
      <c r="DP13" s="86"/>
      <c r="DQ13" s="85"/>
      <c r="DR13" s="85">
        <f t="shared" si="24"/>
        <v>0</v>
      </c>
      <c r="DS13" s="82"/>
      <c r="DT13" s="88"/>
      <c r="DU13" s="87"/>
      <c r="DV13" s="86"/>
      <c r="DW13" s="85"/>
      <c r="DX13" s="85">
        <f t="shared" si="25"/>
        <v>0</v>
      </c>
      <c r="DY13" s="82"/>
    </row>
    <row r="14" spans="1:129" x14ac:dyDescent="0.25">
      <c r="B14" s="173">
        <v>2001</v>
      </c>
      <c r="C14" s="7"/>
      <c r="D14" s="174">
        <v>27935</v>
      </c>
      <c r="E14" s="7" t="s">
        <v>110</v>
      </c>
      <c r="F14" s="175">
        <v>17589184.77</v>
      </c>
      <c r="G14" s="1"/>
      <c r="H14" s="176" t="s">
        <v>112</v>
      </c>
      <c r="I14" s="5"/>
      <c r="J14" s="176" t="s">
        <v>112</v>
      </c>
      <c r="K14" s="21"/>
      <c r="L14" s="174">
        <v>55119</v>
      </c>
      <c r="M14" s="6"/>
      <c r="N14" s="175">
        <v>17589184.77</v>
      </c>
      <c r="O14" s="21"/>
      <c r="P14" s="175">
        <f t="shared" si="27"/>
        <v>14291789.799999999</v>
      </c>
      <c r="Q14" s="1"/>
      <c r="R14" s="175">
        <f t="shared" si="28"/>
        <v>8918135.2200000007</v>
      </c>
      <c r="S14" s="1"/>
      <c r="T14" s="175">
        <f t="shared" si="29"/>
        <v>23209925.02</v>
      </c>
      <c r="W14" s="84" t="s">
        <v>241</v>
      </c>
      <c r="X14" s="79">
        <f t="shared" si="6"/>
        <v>92065000</v>
      </c>
      <c r="Y14" s="90"/>
      <c r="Z14" s="90"/>
      <c r="AA14" s="79">
        <f t="shared" si="7"/>
        <v>42517156.910000004</v>
      </c>
      <c r="AB14" s="85">
        <f t="shared" si="8"/>
        <v>134582156.91</v>
      </c>
      <c r="AC14" s="82">
        <f>+AB14+AB13</f>
        <v>177099313.81999999</v>
      </c>
      <c r="AD14" s="81">
        <f t="shared" si="26"/>
        <v>1012139.8</v>
      </c>
      <c r="AE14" s="80">
        <f>+AB14+AB13-AD14-AD13</f>
        <v>175075034.21999997</v>
      </c>
      <c r="AF14" s="79">
        <v>3005000</v>
      </c>
      <c r="AG14" s="87"/>
      <c r="AH14" s="86">
        <v>0.05</v>
      </c>
      <c r="AI14" s="85">
        <v>1508600</v>
      </c>
      <c r="AJ14" s="85">
        <f t="shared" si="9"/>
        <v>4513600</v>
      </c>
      <c r="AK14" s="82">
        <f>+AJ13+AJ14</f>
        <v>6022200</v>
      </c>
      <c r="AL14" s="79">
        <v>13440000</v>
      </c>
      <c r="AM14" s="87"/>
      <c r="AN14" s="86">
        <v>0.05</v>
      </c>
      <c r="AO14" s="85">
        <v>7119245</v>
      </c>
      <c r="AP14" s="85">
        <f t="shared" si="10"/>
        <v>20559245</v>
      </c>
      <c r="AQ14" s="82">
        <f>+AP13+AP14</f>
        <v>27678490</v>
      </c>
      <c r="AR14" s="79">
        <v>20750000</v>
      </c>
      <c r="AS14" s="87"/>
      <c r="AT14" s="86">
        <v>0.05</v>
      </c>
      <c r="AU14" s="85">
        <v>10202375.75</v>
      </c>
      <c r="AV14" s="85">
        <f t="shared" si="11"/>
        <v>30952375.75</v>
      </c>
      <c r="AW14" s="82">
        <f>+AV13+AV14</f>
        <v>41154751.5</v>
      </c>
      <c r="AX14" s="79">
        <v>1095000</v>
      </c>
      <c r="AY14" s="87"/>
      <c r="AZ14" s="86">
        <v>0.05</v>
      </c>
      <c r="BA14" s="85">
        <v>521303.75</v>
      </c>
      <c r="BB14" s="85">
        <f t="shared" si="12"/>
        <v>1616303.75</v>
      </c>
      <c r="BC14" s="82">
        <f>+BB13+BB14</f>
        <v>2137607.5</v>
      </c>
      <c r="BD14" s="79">
        <v>8025000</v>
      </c>
      <c r="BE14" s="87"/>
      <c r="BF14" s="86">
        <v>0.05</v>
      </c>
      <c r="BG14" s="85">
        <v>6635625</v>
      </c>
      <c r="BH14" s="85">
        <f t="shared" si="13"/>
        <v>14660625</v>
      </c>
      <c r="BI14" s="82">
        <f>+BH13+BH14</f>
        <v>21296250</v>
      </c>
      <c r="BJ14" s="79">
        <v>2535000</v>
      </c>
      <c r="BK14" s="87"/>
      <c r="BL14" s="86">
        <v>0.05</v>
      </c>
      <c r="BM14" s="85">
        <v>6149900</v>
      </c>
      <c r="BN14" s="85">
        <f t="shared" si="14"/>
        <v>8684900</v>
      </c>
      <c r="BO14" s="82">
        <f>+BN13+BN14</f>
        <v>14834800</v>
      </c>
      <c r="BP14" s="79">
        <v>15575000</v>
      </c>
      <c r="BQ14" s="87"/>
      <c r="BR14" s="86">
        <v>0.05</v>
      </c>
      <c r="BS14" s="85">
        <v>2593056.25</v>
      </c>
      <c r="BT14" s="85">
        <f t="shared" si="15"/>
        <v>18168056.25</v>
      </c>
      <c r="BU14" s="82">
        <f>+BT13+BT14</f>
        <v>20761112.5</v>
      </c>
      <c r="BV14" s="88">
        <v>20230000</v>
      </c>
      <c r="BW14" s="87" t="s">
        <v>198</v>
      </c>
      <c r="BX14" s="86">
        <v>5.2499999999999998E-2</v>
      </c>
      <c r="BY14" s="85">
        <v>4654065.63</v>
      </c>
      <c r="BZ14" s="85">
        <f t="shared" si="16"/>
        <v>24884065.629999999</v>
      </c>
      <c r="CA14" s="82">
        <f>+BZ13+BZ14</f>
        <v>29538131.259999998</v>
      </c>
      <c r="CB14" s="88">
        <v>4075000</v>
      </c>
      <c r="CC14" s="87" t="s">
        <v>198</v>
      </c>
      <c r="CD14" s="86">
        <v>4.6699999999999998E-2</v>
      </c>
      <c r="CE14" s="85">
        <v>2891828</v>
      </c>
      <c r="CF14" s="85">
        <v>-1012139.8</v>
      </c>
      <c r="CG14" s="85">
        <f t="shared" si="17"/>
        <v>1879688.2</v>
      </c>
      <c r="CH14" s="85">
        <f t="shared" si="18"/>
        <v>5954688.2000000002</v>
      </c>
      <c r="CI14" s="82">
        <f>+CH13+CH14</f>
        <v>7834376.4000000004</v>
      </c>
      <c r="CJ14" s="79">
        <v>0</v>
      </c>
      <c r="CK14" s="87"/>
      <c r="CL14" s="86"/>
      <c r="CM14" s="85">
        <v>0</v>
      </c>
      <c r="CN14" s="85">
        <f t="shared" si="19"/>
        <v>0</v>
      </c>
      <c r="CO14" s="82">
        <f>+CN13+CN14</f>
        <v>0</v>
      </c>
      <c r="CP14" s="88">
        <v>2365000</v>
      </c>
      <c r="CQ14" s="87" t="s">
        <v>198</v>
      </c>
      <c r="CR14" s="86">
        <v>2.2800000000000001E-2</v>
      </c>
      <c r="CS14" s="85">
        <v>153079.35</v>
      </c>
      <c r="CT14" s="85">
        <f t="shared" si="20"/>
        <v>2518079.35</v>
      </c>
      <c r="CU14" s="82">
        <f>+CT13+CT14</f>
        <v>2671158.7000000002</v>
      </c>
      <c r="CV14" s="88">
        <v>970000</v>
      </c>
      <c r="CW14" s="87" t="s">
        <v>198</v>
      </c>
      <c r="CX14" s="86">
        <v>2.5319999999999999E-2</v>
      </c>
      <c r="CY14" s="85">
        <v>88078.18</v>
      </c>
      <c r="CZ14" s="85">
        <f t="shared" si="21"/>
        <v>1058078.18</v>
      </c>
      <c r="DA14" s="82">
        <f>+CZ13+CZ14</f>
        <v>1146156.3599999999</v>
      </c>
      <c r="DB14" s="88">
        <v>844608.5</v>
      </c>
      <c r="DC14" s="87"/>
      <c r="DD14" s="86"/>
      <c r="DE14" s="85">
        <v>84379.55</v>
      </c>
      <c r="DF14" s="85">
        <f t="shared" si="22"/>
        <v>928988.05</v>
      </c>
      <c r="DG14" s="82">
        <f>+DF13+DF14</f>
        <v>928988.05</v>
      </c>
      <c r="DH14" s="88">
        <v>567693.81000000006</v>
      </c>
      <c r="DI14" s="87"/>
      <c r="DJ14" s="86"/>
      <c r="DK14" s="85">
        <v>97638.49</v>
      </c>
      <c r="DL14" s="85">
        <f t="shared" si="23"/>
        <v>665332.30000000005</v>
      </c>
      <c r="DM14" s="82">
        <f>+DL13+DL14</f>
        <v>665332.30000000005</v>
      </c>
      <c r="DN14" s="88">
        <v>58552.97</v>
      </c>
      <c r="DO14" s="87"/>
      <c r="DP14" s="86"/>
      <c r="DQ14" s="85">
        <v>80417.100000000006</v>
      </c>
      <c r="DR14" s="85">
        <f t="shared" si="24"/>
        <v>138970.07</v>
      </c>
      <c r="DS14" s="82">
        <f>+DR13+DR14</f>
        <v>138970.07</v>
      </c>
      <c r="DT14" s="88">
        <v>286646.12</v>
      </c>
      <c r="DU14" s="87"/>
      <c r="DV14" s="86"/>
      <c r="DW14" s="85">
        <v>438664.03</v>
      </c>
      <c r="DX14" s="85">
        <f t="shared" si="25"/>
        <v>725310.15</v>
      </c>
      <c r="DY14" s="82">
        <f>+DX13+DX14</f>
        <v>725310.15</v>
      </c>
    </row>
    <row r="15" spans="1:129" x14ac:dyDescent="0.25">
      <c r="A15" s="62"/>
      <c r="B15" s="7" t="s">
        <v>7</v>
      </c>
      <c r="C15" s="63"/>
      <c r="D15" s="6">
        <v>39873</v>
      </c>
      <c r="E15" s="63"/>
      <c r="F15" s="1">
        <v>9930000</v>
      </c>
      <c r="G15" s="1"/>
      <c r="H15" s="1">
        <f>+F15-J15</f>
        <v>9930000</v>
      </c>
      <c r="I15" s="1"/>
      <c r="J15" s="3">
        <f>IFERROR(VLOOKUP(A15,DC!A:C,3,FALSE),0)</f>
        <v>0</v>
      </c>
      <c r="K15" s="21"/>
      <c r="L15" s="6">
        <v>46997</v>
      </c>
      <c r="M15" s="6"/>
      <c r="N15" s="1">
        <v>9930000</v>
      </c>
      <c r="O15" s="21"/>
      <c r="P15" s="1">
        <f t="shared" si="27"/>
        <v>9035000</v>
      </c>
      <c r="Q15" s="1"/>
      <c r="R15" s="1">
        <f t="shared" si="28"/>
        <v>1297116.54</v>
      </c>
      <c r="S15" s="1"/>
      <c r="T15" s="1">
        <f t="shared" ref="T15:T17" si="30">SUM(P15:R15)</f>
        <v>10332116.539999999</v>
      </c>
      <c r="W15" s="84" t="s">
        <v>240</v>
      </c>
      <c r="X15" s="79">
        <f t="shared" si="6"/>
        <v>0</v>
      </c>
      <c r="Y15" s="90"/>
      <c r="Z15" s="90"/>
      <c r="AA15" s="79">
        <f t="shared" si="7"/>
        <v>40800235.210000001</v>
      </c>
      <c r="AB15" s="85">
        <f t="shared" si="8"/>
        <v>40800235.210000001</v>
      </c>
      <c r="AC15" s="82"/>
      <c r="AD15" s="81">
        <f t="shared" si="26"/>
        <v>978836.86</v>
      </c>
      <c r="AE15" s="80"/>
      <c r="AF15" s="79"/>
      <c r="AG15" s="87"/>
      <c r="AH15" s="86"/>
      <c r="AI15" s="85">
        <v>1433475</v>
      </c>
      <c r="AJ15" s="85">
        <f t="shared" si="9"/>
        <v>1433475</v>
      </c>
      <c r="AK15" s="82"/>
      <c r="AL15" s="79">
        <v>0</v>
      </c>
      <c r="AM15" s="87"/>
      <c r="AN15" s="86"/>
      <c r="AO15" s="85">
        <v>6994925</v>
      </c>
      <c r="AP15" s="85">
        <f t="shared" si="10"/>
        <v>6994925</v>
      </c>
      <c r="AQ15" s="82"/>
      <c r="AR15" s="79">
        <v>0</v>
      </c>
      <c r="AS15" s="87"/>
      <c r="AT15" s="86"/>
      <c r="AU15" s="85">
        <v>10010438.25</v>
      </c>
      <c r="AV15" s="85">
        <f t="shared" si="11"/>
        <v>10010438.25</v>
      </c>
      <c r="AW15" s="82"/>
      <c r="AX15" s="79">
        <v>0</v>
      </c>
      <c r="AY15" s="87"/>
      <c r="AZ15" s="86"/>
      <c r="BA15" s="85">
        <v>514569.5</v>
      </c>
      <c r="BB15" s="85">
        <f t="shared" si="12"/>
        <v>514569.5</v>
      </c>
      <c r="BC15" s="82"/>
      <c r="BD15" s="79">
        <v>0</v>
      </c>
      <c r="BE15" s="87"/>
      <c r="BF15" s="86"/>
      <c r="BG15" s="85">
        <v>6435000</v>
      </c>
      <c r="BH15" s="85">
        <f t="shared" si="13"/>
        <v>6435000</v>
      </c>
      <c r="BI15" s="82"/>
      <c r="BJ15" s="79">
        <v>0</v>
      </c>
      <c r="BK15" s="87"/>
      <c r="BL15" s="86"/>
      <c r="BM15" s="85">
        <v>6086525</v>
      </c>
      <c r="BN15" s="85">
        <f t="shared" si="14"/>
        <v>6086525</v>
      </c>
      <c r="BO15" s="82"/>
      <c r="BP15" s="79">
        <v>0</v>
      </c>
      <c r="BQ15" s="87"/>
      <c r="BR15" s="86"/>
      <c r="BS15" s="85">
        <v>2203681.25</v>
      </c>
      <c r="BT15" s="85">
        <f t="shared" si="15"/>
        <v>2203681.25</v>
      </c>
      <c r="BU15" s="82"/>
      <c r="BV15" s="88">
        <v>0</v>
      </c>
      <c r="BW15" s="87"/>
      <c r="BX15" s="86"/>
      <c r="BY15" s="85">
        <v>4123028.13</v>
      </c>
      <c r="BZ15" s="85">
        <f t="shared" si="16"/>
        <v>4123028.13</v>
      </c>
      <c r="CA15" s="82"/>
      <c r="CB15" s="88">
        <v>0</v>
      </c>
      <c r="CC15" s="87"/>
      <c r="CD15" s="86"/>
      <c r="CE15" s="85">
        <v>2796676.75</v>
      </c>
      <c r="CF15" s="85">
        <v>-978836.86</v>
      </c>
      <c r="CG15" s="85">
        <f t="shared" si="17"/>
        <v>1817839.8900000001</v>
      </c>
      <c r="CH15" s="85">
        <f t="shared" si="18"/>
        <v>1817839.8900000001</v>
      </c>
      <c r="CI15" s="82"/>
      <c r="CJ15" s="79">
        <v>0</v>
      </c>
      <c r="CK15" s="87"/>
      <c r="CL15" s="86"/>
      <c r="CM15" s="85">
        <v>0</v>
      </c>
      <c r="CN15" s="85">
        <f t="shared" si="19"/>
        <v>0</v>
      </c>
      <c r="CO15" s="82"/>
      <c r="CP15" s="88">
        <v>0</v>
      </c>
      <c r="CQ15" s="87"/>
      <c r="CR15" s="86"/>
      <c r="CS15" s="85">
        <v>126118.35</v>
      </c>
      <c r="CT15" s="85">
        <f t="shared" si="20"/>
        <v>126118.35</v>
      </c>
      <c r="CU15" s="82"/>
      <c r="CV15" s="88">
        <v>0</v>
      </c>
      <c r="CW15" s="87"/>
      <c r="CX15" s="86"/>
      <c r="CY15" s="85">
        <v>75797.98</v>
      </c>
      <c r="CZ15" s="85">
        <f t="shared" si="21"/>
        <v>75797.98</v>
      </c>
      <c r="DA15" s="82"/>
      <c r="DB15" s="88">
        <v>0</v>
      </c>
      <c r="DC15" s="87"/>
      <c r="DD15" s="86"/>
      <c r="DE15" s="85">
        <v>0</v>
      </c>
      <c r="DF15" s="85">
        <f t="shared" si="22"/>
        <v>0</v>
      </c>
      <c r="DG15" s="82"/>
      <c r="DH15" s="88">
        <v>0</v>
      </c>
      <c r="DI15" s="87"/>
      <c r="DJ15" s="86"/>
      <c r="DK15" s="85">
        <v>0</v>
      </c>
      <c r="DL15" s="85">
        <f t="shared" si="23"/>
        <v>0</v>
      </c>
      <c r="DM15" s="82"/>
      <c r="DN15" s="88">
        <v>0</v>
      </c>
      <c r="DO15" s="87"/>
      <c r="DP15" s="86"/>
      <c r="DQ15" s="85"/>
      <c r="DR15" s="85">
        <f t="shared" si="24"/>
        <v>0</v>
      </c>
      <c r="DS15" s="82"/>
      <c r="DT15" s="88"/>
      <c r="DU15" s="87"/>
      <c r="DV15" s="86"/>
      <c r="DW15" s="85"/>
      <c r="DX15" s="85">
        <f t="shared" si="25"/>
        <v>0</v>
      </c>
      <c r="DY15" s="82"/>
    </row>
    <row r="16" spans="1:129" x14ac:dyDescent="0.25">
      <c r="A16" s="62"/>
      <c r="B16" s="7" t="s">
        <v>8</v>
      </c>
      <c r="C16" s="63"/>
      <c r="D16" s="6">
        <v>40009</v>
      </c>
      <c r="E16" s="63"/>
      <c r="F16" s="1">
        <v>43980000</v>
      </c>
      <c r="G16" s="1"/>
      <c r="H16" s="1">
        <f t="shared" ref="H16:H21" si="31">+F16-J16</f>
        <v>43980000</v>
      </c>
      <c r="I16" s="1"/>
      <c r="J16" s="3">
        <f>IFERROR(VLOOKUP(A16,DC!A:C,3,FALSE),0)</f>
        <v>0</v>
      </c>
      <c r="K16" s="21"/>
      <c r="L16" s="6">
        <v>46631</v>
      </c>
      <c r="M16" s="6"/>
      <c r="N16" s="1">
        <v>43980000</v>
      </c>
      <c r="O16" s="21"/>
      <c r="P16" s="1">
        <f t="shared" si="27"/>
        <v>19210000</v>
      </c>
      <c r="Q16" s="1"/>
      <c r="R16" s="1">
        <f t="shared" si="28"/>
        <v>2148571.1000000006</v>
      </c>
      <c r="S16" s="1"/>
      <c r="T16" s="1">
        <f t="shared" si="30"/>
        <v>21358571.100000001</v>
      </c>
      <c r="W16" s="84" t="s">
        <v>239</v>
      </c>
      <c r="X16" s="79">
        <f t="shared" si="6"/>
        <v>95370000</v>
      </c>
      <c r="Y16" s="90"/>
      <c r="Z16" s="90"/>
      <c r="AA16" s="79">
        <f t="shared" si="7"/>
        <v>40800235.210000001</v>
      </c>
      <c r="AB16" s="85">
        <f t="shared" si="8"/>
        <v>136170235.21000001</v>
      </c>
      <c r="AC16" s="82">
        <f>+AB16+AB15</f>
        <v>176970470.42000002</v>
      </c>
      <c r="AD16" s="81">
        <f t="shared" si="26"/>
        <v>978836.86</v>
      </c>
      <c r="AE16" s="80">
        <f>+AB16+AB15-AD16-AD15</f>
        <v>175012796.69999999</v>
      </c>
      <c r="AF16" s="79">
        <v>3155000</v>
      </c>
      <c r="AG16" s="87"/>
      <c r="AH16" s="86">
        <v>0.05</v>
      </c>
      <c r="AI16" s="85">
        <v>1433475</v>
      </c>
      <c r="AJ16" s="85">
        <f t="shared" si="9"/>
        <v>4588475</v>
      </c>
      <c r="AK16" s="82">
        <f>+AJ15+AJ16</f>
        <v>6021950</v>
      </c>
      <c r="AL16" s="79">
        <v>13670000</v>
      </c>
      <c r="AM16" s="87"/>
      <c r="AN16" s="86">
        <v>0.05</v>
      </c>
      <c r="AO16" s="85">
        <v>6994925</v>
      </c>
      <c r="AP16" s="85">
        <f t="shared" si="10"/>
        <v>20664925</v>
      </c>
      <c r="AQ16" s="82">
        <f>+AP15+AP16</f>
        <v>27659850</v>
      </c>
      <c r="AR16" s="79">
        <v>21130000</v>
      </c>
      <c r="AS16" s="87"/>
      <c r="AT16" s="86">
        <v>0.05</v>
      </c>
      <c r="AU16" s="85">
        <v>10010438.25</v>
      </c>
      <c r="AV16" s="85">
        <f t="shared" si="11"/>
        <v>31140438.25</v>
      </c>
      <c r="AW16" s="82">
        <f>+AV15+AV16</f>
        <v>41150876.5</v>
      </c>
      <c r="AX16" s="79">
        <v>1130000</v>
      </c>
      <c r="AY16" s="87"/>
      <c r="AZ16" s="86">
        <v>0.05</v>
      </c>
      <c r="BA16" s="85">
        <v>514569.5</v>
      </c>
      <c r="BB16" s="85">
        <f t="shared" si="12"/>
        <v>1644569.5</v>
      </c>
      <c r="BC16" s="82">
        <f>+BB15+BB16</f>
        <v>2159139</v>
      </c>
      <c r="BD16" s="79">
        <v>8425000</v>
      </c>
      <c r="BE16" s="87"/>
      <c r="BF16" s="86">
        <v>0.05</v>
      </c>
      <c r="BG16" s="85">
        <v>6435000</v>
      </c>
      <c r="BH16" s="85">
        <f t="shared" si="13"/>
        <v>14860000</v>
      </c>
      <c r="BI16" s="82">
        <f>+BH15+BH16</f>
        <v>21295000</v>
      </c>
      <c r="BJ16" s="79">
        <v>2660000</v>
      </c>
      <c r="BK16" s="87"/>
      <c r="BL16" s="86">
        <v>0.05</v>
      </c>
      <c r="BM16" s="85">
        <v>6086525</v>
      </c>
      <c r="BN16" s="85">
        <f t="shared" si="14"/>
        <v>8746525</v>
      </c>
      <c r="BO16" s="82">
        <f>+BN15+BN16</f>
        <v>14833050</v>
      </c>
      <c r="BP16" s="88">
        <v>16350000</v>
      </c>
      <c r="BQ16" s="87" t="s">
        <v>198</v>
      </c>
      <c r="BR16" s="86">
        <v>0.05</v>
      </c>
      <c r="BS16" s="85">
        <v>2203681.25</v>
      </c>
      <c r="BT16" s="85">
        <f t="shared" si="15"/>
        <v>18553681.25</v>
      </c>
      <c r="BU16" s="82">
        <f>+BT15+BT16</f>
        <v>20757362.5</v>
      </c>
      <c r="BV16" s="88">
        <v>21240000</v>
      </c>
      <c r="BW16" s="87" t="s">
        <v>198</v>
      </c>
      <c r="BX16" s="86">
        <v>0.05</v>
      </c>
      <c r="BY16" s="85">
        <v>4123028.13</v>
      </c>
      <c r="BZ16" s="85">
        <f t="shared" si="16"/>
        <v>25363028.129999999</v>
      </c>
      <c r="CA16" s="82">
        <f>+BZ15+BZ16</f>
        <v>29486056.259999998</v>
      </c>
      <c r="CB16" s="88">
        <v>4200000</v>
      </c>
      <c r="CC16" s="87" t="s">
        <v>198</v>
      </c>
      <c r="CD16" s="86">
        <v>4.87E-2</v>
      </c>
      <c r="CE16" s="85">
        <v>2796676.75</v>
      </c>
      <c r="CF16" s="85">
        <v>-978836.86</v>
      </c>
      <c r="CG16" s="85">
        <f t="shared" si="17"/>
        <v>1817839.8900000001</v>
      </c>
      <c r="CH16" s="85">
        <f t="shared" si="18"/>
        <v>6017839.8900000006</v>
      </c>
      <c r="CI16" s="82">
        <f>+CH15+CH16</f>
        <v>7835679.7800000012</v>
      </c>
      <c r="CJ16" s="79">
        <v>0</v>
      </c>
      <c r="CK16" s="87"/>
      <c r="CL16" s="86"/>
      <c r="CM16" s="85">
        <v>0</v>
      </c>
      <c r="CN16" s="85">
        <f t="shared" si="19"/>
        <v>0</v>
      </c>
      <c r="CO16" s="82">
        <f>+CN15+CN16</f>
        <v>0</v>
      </c>
      <c r="CP16" s="88">
        <v>2415000</v>
      </c>
      <c r="CQ16" s="87" t="s">
        <v>198</v>
      </c>
      <c r="CR16" s="86">
        <v>2.351E-2</v>
      </c>
      <c r="CS16" s="85">
        <v>126118.35</v>
      </c>
      <c r="CT16" s="85">
        <f t="shared" si="20"/>
        <v>2541118.35</v>
      </c>
      <c r="CU16" s="82">
        <f>+CT15+CT16</f>
        <v>2667236.7000000002</v>
      </c>
      <c r="CV16" s="88">
        <v>995000</v>
      </c>
      <c r="CW16" s="87" t="s">
        <v>198</v>
      </c>
      <c r="CX16" s="86">
        <v>2.6950000000000002E-2</v>
      </c>
      <c r="CY16" s="85">
        <v>75797.98</v>
      </c>
      <c r="CZ16" s="85">
        <f t="shared" si="21"/>
        <v>1070797.98</v>
      </c>
      <c r="DA16" s="82">
        <f>+CZ15+CZ16</f>
        <v>1146595.96</v>
      </c>
      <c r="DB16" s="88">
        <v>871847.13</v>
      </c>
      <c r="DC16" s="87"/>
      <c r="DD16" s="86"/>
      <c r="DE16" s="85">
        <v>57140.92</v>
      </c>
      <c r="DF16" s="85">
        <f t="shared" si="22"/>
        <v>928988.05</v>
      </c>
      <c r="DG16" s="82">
        <f>+DF15+DF16</f>
        <v>928988.05</v>
      </c>
      <c r="DH16" s="88">
        <v>586001.93000000005</v>
      </c>
      <c r="DI16" s="87"/>
      <c r="DJ16" s="86"/>
      <c r="DK16" s="85">
        <v>79330.37</v>
      </c>
      <c r="DL16" s="85">
        <f t="shared" si="23"/>
        <v>665332.30000000005</v>
      </c>
      <c r="DM16" s="82">
        <f>+DL15+DL16</f>
        <v>665332.30000000005</v>
      </c>
      <c r="DN16" s="88">
        <v>60457.7</v>
      </c>
      <c r="DO16" s="87"/>
      <c r="DP16" s="86"/>
      <c r="DQ16" s="85">
        <v>78512.37</v>
      </c>
      <c r="DR16" s="85">
        <f t="shared" si="24"/>
        <v>138970.07</v>
      </c>
      <c r="DS16" s="82">
        <f>+DR15+DR16</f>
        <v>138970.07</v>
      </c>
      <c r="DT16" s="88">
        <v>295970.71999999997</v>
      </c>
      <c r="DU16" s="87"/>
      <c r="DV16" s="86"/>
      <c r="DW16" s="85">
        <v>429339.44</v>
      </c>
      <c r="DX16" s="85">
        <f t="shared" si="25"/>
        <v>725310.15999999992</v>
      </c>
      <c r="DY16" s="82">
        <f>+DX15+DX16</f>
        <v>725310.15999999992</v>
      </c>
    </row>
    <row r="17" spans="1:129" x14ac:dyDescent="0.25">
      <c r="A17" s="62"/>
      <c r="B17" s="7">
        <v>2010</v>
      </c>
      <c r="C17" s="63"/>
      <c r="D17" s="6">
        <v>40466</v>
      </c>
      <c r="E17" s="63"/>
      <c r="F17" s="1">
        <v>32463401.210000001</v>
      </c>
      <c r="G17" s="1"/>
      <c r="H17" s="1">
        <f t="shared" si="31"/>
        <v>32463401.210000001</v>
      </c>
      <c r="I17" s="1"/>
      <c r="J17" s="3">
        <f>IFERROR(VLOOKUP(A17,DC!A:C,3,FALSE),0)</f>
        <v>0</v>
      </c>
      <c r="K17" s="21"/>
      <c r="L17" s="6">
        <v>44075</v>
      </c>
      <c r="M17" s="6"/>
      <c r="N17" s="1">
        <v>31720000</v>
      </c>
      <c r="O17" s="21"/>
      <c r="P17" s="1">
        <f t="shared" si="27"/>
        <v>3770000</v>
      </c>
      <c r="Q17" s="1"/>
      <c r="R17" s="1">
        <f t="shared" si="28"/>
        <v>150800</v>
      </c>
      <c r="S17" s="3"/>
      <c r="T17" s="3">
        <f t="shared" si="30"/>
        <v>3920800</v>
      </c>
      <c r="W17" s="84" t="s">
        <v>238</v>
      </c>
      <c r="X17" s="79">
        <f t="shared" si="6"/>
        <v>0</v>
      </c>
      <c r="Y17" s="90"/>
      <c r="Z17" s="90"/>
      <c r="AA17" s="79">
        <f t="shared" si="7"/>
        <v>39014915.260000005</v>
      </c>
      <c r="AB17" s="85">
        <f t="shared" si="8"/>
        <v>39014915.260000005</v>
      </c>
      <c r="AC17" s="82"/>
      <c r="AD17" s="81">
        <f t="shared" si="26"/>
        <v>943042.36</v>
      </c>
      <c r="AE17" s="80"/>
      <c r="AF17" s="79"/>
      <c r="AG17" s="87"/>
      <c r="AH17" s="86"/>
      <c r="AI17" s="85">
        <v>1354600</v>
      </c>
      <c r="AJ17" s="85">
        <f t="shared" si="9"/>
        <v>1354600</v>
      </c>
      <c r="AK17" s="82"/>
      <c r="AL17" s="79">
        <v>0</v>
      </c>
      <c r="AM17" s="87"/>
      <c r="AN17" s="86"/>
      <c r="AO17" s="85">
        <v>6863009.5</v>
      </c>
      <c r="AP17" s="85">
        <f t="shared" si="10"/>
        <v>6863009.5</v>
      </c>
      <c r="AQ17" s="82"/>
      <c r="AR17" s="79">
        <v>0</v>
      </c>
      <c r="AS17" s="87"/>
      <c r="AT17" s="86"/>
      <c r="AU17" s="85">
        <v>9804420.75</v>
      </c>
      <c r="AV17" s="85">
        <f t="shared" si="11"/>
        <v>9804420.75</v>
      </c>
      <c r="AW17" s="82"/>
      <c r="AX17" s="79">
        <v>0</v>
      </c>
      <c r="AY17" s="87"/>
      <c r="AZ17" s="86"/>
      <c r="BA17" s="85">
        <v>506998.5</v>
      </c>
      <c r="BB17" s="85">
        <f t="shared" si="12"/>
        <v>506998.5</v>
      </c>
      <c r="BC17" s="82"/>
      <c r="BD17" s="79">
        <v>0</v>
      </c>
      <c r="BE17" s="87"/>
      <c r="BF17" s="86"/>
      <c r="BG17" s="85">
        <v>6224375</v>
      </c>
      <c r="BH17" s="85">
        <f t="shared" si="13"/>
        <v>6224375</v>
      </c>
      <c r="BI17" s="82"/>
      <c r="BJ17" s="79">
        <v>0</v>
      </c>
      <c r="BK17" s="87"/>
      <c r="BL17" s="86"/>
      <c r="BM17" s="85">
        <v>6020025</v>
      </c>
      <c r="BN17" s="85">
        <f t="shared" si="14"/>
        <v>6020025</v>
      </c>
      <c r="BO17" s="82"/>
      <c r="BP17" s="88">
        <v>0</v>
      </c>
      <c r="BQ17" s="87"/>
      <c r="BR17" s="86"/>
      <c r="BS17" s="85">
        <v>1794931.25</v>
      </c>
      <c r="BT17" s="85">
        <f t="shared" si="15"/>
        <v>1794931.25</v>
      </c>
      <c r="BU17" s="82"/>
      <c r="BV17" s="88">
        <v>0</v>
      </c>
      <c r="BW17" s="87"/>
      <c r="BX17" s="86"/>
      <c r="BY17" s="85">
        <v>3592028.13</v>
      </c>
      <c r="BZ17" s="85">
        <f t="shared" si="16"/>
        <v>3592028.13</v>
      </c>
      <c r="CA17" s="82"/>
      <c r="CB17" s="88">
        <v>0</v>
      </c>
      <c r="CC17" s="87"/>
      <c r="CD17" s="86"/>
      <c r="CE17" s="85">
        <v>2694406.75</v>
      </c>
      <c r="CF17" s="85">
        <v>-943042.36</v>
      </c>
      <c r="CG17" s="85">
        <f t="shared" si="17"/>
        <v>1751364.3900000001</v>
      </c>
      <c r="CH17" s="85">
        <f t="shared" si="18"/>
        <v>1751364.3900000001</v>
      </c>
      <c r="CI17" s="82"/>
      <c r="CJ17" s="79">
        <v>0</v>
      </c>
      <c r="CK17" s="87"/>
      <c r="CL17" s="86"/>
      <c r="CM17" s="85">
        <v>0</v>
      </c>
      <c r="CN17" s="85">
        <f t="shared" si="19"/>
        <v>0</v>
      </c>
      <c r="CO17" s="82"/>
      <c r="CP17" s="88">
        <v>0</v>
      </c>
      <c r="CQ17" s="87"/>
      <c r="CR17" s="86"/>
      <c r="CS17" s="85">
        <v>97730.03</v>
      </c>
      <c r="CT17" s="85">
        <f t="shared" si="20"/>
        <v>97730.03</v>
      </c>
      <c r="CU17" s="82"/>
      <c r="CV17" s="88">
        <v>0</v>
      </c>
      <c r="CW17" s="87"/>
      <c r="CX17" s="86"/>
      <c r="CY17" s="85">
        <v>62390.35</v>
      </c>
      <c r="CZ17" s="85">
        <f t="shared" si="21"/>
        <v>62390.35</v>
      </c>
      <c r="DA17" s="82"/>
      <c r="DB17" s="88">
        <v>0</v>
      </c>
      <c r="DC17" s="87"/>
      <c r="DD17" s="86"/>
      <c r="DE17" s="85">
        <v>0</v>
      </c>
      <c r="DF17" s="85">
        <f t="shared" si="22"/>
        <v>0</v>
      </c>
      <c r="DG17" s="82"/>
      <c r="DH17" s="88">
        <v>0</v>
      </c>
      <c r="DI17" s="87"/>
      <c r="DJ17" s="86"/>
      <c r="DK17" s="85">
        <v>0</v>
      </c>
      <c r="DL17" s="85">
        <f t="shared" si="23"/>
        <v>0</v>
      </c>
      <c r="DM17" s="82"/>
      <c r="DN17" s="88">
        <v>0</v>
      </c>
      <c r="DO17" s="87"/>
      <c r="DP17" s="86"/>
      <c r="DQ17" s="85"/>
      <c r="DR17" s="85">
        <f t="shared" si="24"/>
        <v>0</v>
      </c>
      <c r="DS17" s="82"/>
      <c r="DT17" s="88"/>
      <c r="DU17" s="87"/>
      <c r="DV17" s="86"/>
      <c r="DW17" s="85"/>
      <c r="DX17" s="85">
        <f t="shared" si="25"/>
        <v>0</v>
      </c>
      <c r="DY17" s="82"/>
    </row>
    <row r="18" spans="1:129" x14ac:dyDescent="0.25">
      <c r="A18" s="62">
        <v>101213</v>
      </c>
      <c r="B18" s="7" t="s">
        <v>9</v>
      </c>
      <c r="C18" s="63"/>
      <c r="D18" s="6">
        <v>40466</v>
      </c>
      <c r="E18" s="63"/>
      <c r="F18" s="1">
        <v>101038801.42</v>
      </c>
      <c r="G18" s="1"/>
      <c r="H18" s="1">
        <f t="shared" si="31"/>
        <v>101038801.42</v>
      </c>
      <c r="I18" s="1"/>
      <c r="J18" s="3">
        <f>IFERROR(VLOOKUP(A18,DC!A:C,3,FALSE),0)</f>
        <v>0</v>
      </c>
      <c r="K18" s="21"/>
      <c r="L18" s="6">
        <v>51380</v>
      </c>
      <c r="M18" s="6"/>
      <c r="N18" s="1">
        <v>108345000</v>
      </c>
      <c r="O18" s="21"/>
      <c r="P18" s="1">
        <f t="shared" si="27"/>
        <v>108345000</v>
      </c>
      <c r="Q18" s="1"/>
      <c r="R18" s="1">
        <f t="shared" si="28"/>
        <v>80518606.5</v>
      </c>
      <c r="S18" s="1"/>
      <c r="T18" s="3">
        <f t="shared" ref="T18:T21" si="32">SUM(P18:R18)</f>
        <v>188863606.5</v>
      </c>
      <c r="W18" s="84" t="s">
        <v>237</v>
      </c>
      <c r="X18" s="79">
        <f t="shared" si="6"/>
        <v>94110000</v>
      </c>
      <c r="Y18" s="90"/>
      <c r="Z18" s="90"/>
      <c r="AA18" s="79">
        <f t="shared" si="7"/>
        <v>39014915.260000005</v>
      </c>
      <c r="AB18" s="85">
        <f t="shared" si="8"/>
        <v>133124915.26000001</v>
      </c>
      <c r="AC18" s="82">
        <f>+AB18+AB17</f>
        <v>172139830.52000001</v>
      </c>
      <c r="AD18" s="81">
        <f t="shared" si="26"/>
        <v>943042.36</v>
      </c>
      <c r="AE18" s="80">
        <f>+AB18+AB17-AD18-AD17</f>
        <v>170253745.79999998</v>
      </c>
      <c r="AF18" s="79">
        <v>3315000</v>
      </c>
      <c r="AG18" s="87"/>
      <c r="AH18" s="86">
        <v>0.05</v>
      </c>
      <c r="AI18" s="85">
        <v>1354600</v>
      </c>
      <c r="AJ18" s="85">
        <f t="shared" si="9"/>
        <v>4669600</v>
      </c>
      <c r="AK18" s="82">
        <f>+AJ17+AJ18</f>
        <v>6024200</v>
      </c>
      <c r="AL18" s="79">
        <v>13925000</v>
      </c>
      <c r="AM18" s="87"/>
      <c r="AN18" s="86">
        <v>0.05</v>
      </c>
      <c r="AO18" s="85">
        <v>6863009.5</v>
      </c>
      <c r="AP18" s="85">
        <f t="shared" si="10"/>
        <v>20788009.5</v>
      </c>
      <c r="AQ18" s="82">
        <f>+AP17+AP18</f>
        <v>27651019</v>
      </c>
      <c r="AR18" s="79">
        <v>21540000</v>
      </c>
      <c r="AS18" s="87"/>
      <c r="AT18" s="86">
        <v>0.05</v>
      </c>
      <c r="AU18" s="85">
        <v>9804420.75</v>
      </c>
      <c r="AV18" s="85">
        <f t="shared" si="11"/>
        <v>31344420.75</v>
      </c>
      <c r="AW18" s="82">
        <f>+AV17+AV18</f>
        <v>41148841.5</v>
      </c>
      <c r="AX18" s="79">
        <v>1160000</v>
      </c>
      <c r="AY18" s="87"/>
      <c r="AZ18" s="86">
        <v>0.05</v>
      </c>
      <c r="BA18" s="85">
        <v>506998.5</v>
      </c>
      <c r="BB18" s="85">
        <f t="shared" si="12"/>
        <v>1666998.5</v>
      </c>
      <c r="BC18" s="82">
        <f>+BB17+BB18</f>
        <v>2173997</v>
      </c>
      <c r="BD18" s="79">
        <v>8850000</v>
      </c>
      <c r="BE18" s="87"/>
      <c r="BF18" s="86">
        <v>0.05</v>
      </c>
      <c r="BG18" s="85">
        <v>6224375</v>
      </c>
      <c r="BH18" s="85">
        <f t="shared" si="13"/>
        <v>15074375</v>
      </c>
      <c r="BI18" s="82">
        <f>+BH17+BH18</f>
        <v>21298750</v>
      </c>
      <c r="BJ18" s="79">
        <v>2795000</v>
      </c>
      <c r="BK18" s="87"/>
      <c r="BL18" s="86">
        <v>0.05</v>
      </c>
      <c r="BM18" s="85">
        <v>6020025</v>
      </c>
      <c r="BN18" s="85">
        <f t="shared" si="14"/>
        <v>8815025</v>
      </c>
      <c r="BO18" s="82">
        <f>+BN17+BN18</f>
        <v>14835050</v>
      </c>
      <c r="BP18" s="88">
        <v>17170000</v>
      </c>
      <c r="BQ18" s="87" t="s">
        <v>198</v>
      </c>
      <c r="BR18" s="86">
        <v>0.05</v>
      </c>
      <c r="BS18" s="85">
        <v>1794931.25</v>
      </c>
      <c r="BT18" s="85">
        <f t="shared" si="15"/>
        <v>18964931.25</v>
      </c>
      <c r="BU18" s="82">
        <f>+BT17+BT18</f>
        <v>20759862.5</v>
      </c>
      <c r="BV18" s="88">
        <v>17525000</v>
      </c>
      <c r="BW18" s="87" t="s">
        <v>198</v>
      </c>
      <c r="BX18" s="86">
        <v>0.05</v>
      </c>
      <c r="BY18" s="85">
        <v>3592028.13</v>
      </c>
      <c r="BZ18" s="85">
        <f t="shared" si="16"/>
        <v>21117028.129999999</v>
      </c>
      <c r="CA18" s="82">
        <f>+BZ17+BZ18</f>
        <v>24709056.259999998</v>
      </c>
      <c r="CB18" s="88">
        <v>4330000</v>
      </c>
      <c r="CC18" s="87" t="s">
        <v>198</v>
      </c>
      <c r="CD18" s="86">
        <v>5.0200000000000002E-2</v>
      </c>
      <c r="CE18" s="85">
        <v>2694406.75</v>
      </c>
      <c r="CF18" s="85">
        <v>-943042.36</v>
      </c>
      <c r="CG18" s="85">
        <f t="shared" si="17"/>
        <v>1751364.3900000001</v>
      </c>
      <c r="CH18" s="85">
        <f t="shared" si="18"/>
        <v>6081364.3900000006</v>
      </c>
      <c r="CI18" s="82">
        <f>+CH17+CH18</f>
        <v>7832728.7800000012</v>
      </c>
      <c r="CJ18" s="79">
        <v>0</v>
      </c>
      <c r="CK18" s="87"/>
      <c r="CL18" s="86"/>
      <c r="CM18" s="85">
        <v>0</v>
      </c>
      <c r="CN18" s="85">
        <f t="shared" si="19"/>
        <v>0</v>
      </c>
      <c r="CO18" s="82">
        <f>+CN17+CN18</f>
        <v>0</v>
      </c>
      <c r="CP18" s="88">
        <v>2475000</v>
      </c>
      <c r="CQ18" s="87" t="s">
        <v>198</v>
      </c>
      <c r="CR18" s="86">
        <v>2.5319999999999999E-2</v>
      </c>
      <c r="CS18" s="85">
        <v>97730.03</v>
      </c>
      <c r="CT18" s="85">
        <f t="shared" si="20"/>
        <v>2572730.0299999998</v>
      </c>
      <c r="CU18" s="82">
        <f>+CT17+CT18</f>
        <v>2670460.0599999996</v>
      </c>
      <c r="CV18" s="88">
        <v>1025000</v>
      </c>
      <c r="CW18" s="87" t="s">
        <v>198</v>
      </c>
      <c r="CX18" s="86">
        <v>2.8039999999999999E-2</v>
      </c>
      <c r="CY18" s="85">
        <v>62390.35</v>
      </c>
      <c r="CZ18" s="85">
        <f t="shared" si="21"/>
        <v>1087390.3500000001</v>
      </c>
      <c r="DA18" s="82">
        <f>+CZ17+CZ18</f>
        <v>1149780.7000000002</v>
      </c>
      <c r="DB18" s="88">
        <v>899964.45</v>
      </c>
      <c r="DC18" s="87"/>
      <c r="DD18" s="86"/>
      <c r="DE18" s="85">
        <v>29023.85</v>
      </c>
      <c r="DF18" s="85">
        <f t="shared" si="22"/>
        <v>928988.29999999993</v>
      </c>
      <c r="DG18" s="82">
        <f>+DF17+DF18</f>
        <v>928988.29999999993</v>
      </c>
      <c r="DH18" s="88">
        <v>604900.49</v>
      </c>
      <c r="DI18" s="87"/>
      <c r="DJ18" s="86"/>
      <c r="DK18" s="85">
        <v>60431.81</v>
      </c>
      <c r="DL18" s="85">
        <f t="shared" si="23"/>
        <v>665332.30000000005</v>
      </c>
      <c r="DM18" s="82">
        <f>+DL17+DL18</f>
        <v>665332.30000000005</v>
      </c>
      <c r="DN18" s="88">
        <v>62424.39</v>
      </c>
      <c r="DO18" s="87"/>
      <c r="DP18" s="86"/>
      <c r="DQ18" s="85">
        <v>76545.679999999993</v>
      </c>
      <c r="DR18" s="85">
        <f t="shared" si="24"/>
        <v>138970.07</v>
      </c>
      <c r="DS18" s="82">
        <f>+DR17+DR18</f>
        <v>138970.07</v>
      </c>
      <c r="DT18" s="88">
        <v>305598.65000000002</v>
      </c>
      <c r="DU18" s="87"/>
      <c r="DV18" s="86"/>
      <c r="DW18" s="85">
        <v>419711.51</v>
      </c>
      <c r="DX18" s="85">
        <f t="shared" si="25"/>
        <v>725310.16</v>
      </c>
      <c r="DY18" s="82">
        <f>+DX17+DX18</f>
        <v>725310.16</v>
      </c>
    </row>
    <row r="19" spans="1:129" x14ac:dyDescent="0.25">
      <c r="A19" s="62">
        <v>101214</v>
      </c>
      <c r="B19" s="7">
        <v>2012</v>
      </c>
      <c r="C19" s="63"/>
      <c r="D19" s="6">
        <v>41075</v>
      </c>
      <c r="E19" s="63"/>
      <c r="F19" s="1">
        <v>352031077.73000002</v>
      </c>
      <c r="G19" s="1"/>
      <c r="H19" s="1">
        <f t="shared" si="31"/>
        <v>352031077.73000002</v>
      </c>
      <c r="I19" s="1"/>
      <c r="J19" s="3">
        <f>IFERROR(VLOOKUP(A19,DC!A:C,3,FALSE),0)</f>
        <v>0</v>
      </c>
      <c r="K19" s="21"/>
      <c r="L19" s="6">
        <v>48458</v>
      </c>
      <c r="M19" s="6"/>
      <c r="N19" s="1">
        <v>358835000</v>
      </c>
      <c r="O19" s="21"/>
      <c r="P19" s="1">
        <f t="shared" si="27"/>
        <v>264195000</v>
      </c>
      <c r="Q19" s="1"/>
      <c r="R19" s="1">
        <f t="shared" si="28"/>
        <v>84174775.080000013</v>
      </c>
      <c r="S19" s="1"/>
      <c r="T19" s="3">
        <f t="shared" si="32"/>
        <v>348369775.08000004</v>
      </c>
      <c r="W19" s="84" t="s">
        <v>236</v>
      </c>
      <c r="X19" s="79">
        <f t="shared" si="6"/>
        <v>0</v>
      </c>
      <c r="Y19" s="90"/>
      <c r="Z19" s="90"/>
      <c r="AA19" s="79">
        <f t="shared" si="7"/>
        <v>37251676.510000005</v>
      </c>
      <c r="AB19" s="85">
        <f t="shared" si="8"/>
        <v>37251676.510000005</v>
      </c>
      <c r="AC19" s="82"/>
      <c r="AD19" s="81">
        <f t="shared" si="26"/>
        <v>905003.31</v>
      </c>
      <c r="AE19" s="80"/>
      <c r="AF19" s="79"/>
      <c r="AG19" s="87"/>
      <c r="AH19" s="86"/>
      <c r="AI19" s="85">
        <v>1271725</v>
      </c>
      <c r="AJ19" s="85">
        <f t="shared" si="9"/>
        <v>1271725</v>
      </c>
      <c r="AK19" s="80"/>
      <c r="AL19" s="79">
        <v>0</v>
      </c>
      <c r="AM19" s="87"/>
      <c r="AN19" s="86"/>
      <c r="AO19" s="85">
        <v>6721670.75</v>
      </c>
      <c r="AP19" s="85">
        <f t="shared" si="10"/>
        <v>6721670.75</v>
      </c>
      <c r="AQ19" s="80"/>
      <c r="AR19" s="79">
        <v>0</v>
      </c>
      <c r="AS19" s="87"/>
      <c r="AT19" s="86"/>
      <c r="AU19" s="85">
        <v>9586866.75</v>
      </c>
      <c r="AV19" s="85">
        <f t="shared" si="11"/>
        <v>9586866.75</v>
      </c>
      <c r="AW19" s="80"/>
      <c r="AX19" s="79">
        <v>0</v>
      </c>
      <c r="AY19" s="87"/>
      <c r="AZ19" s="86"/>
      <c r="BA19" s="85">
        <v>498414.5</v>
      </c>
      <c r="BB19" s="85">
        <f t="shared" si="12"/>
        <v>498414.5</v>
      </c>
      <c r="BC19" s="80"/>
      <c r="BD19" s="79">
        <v>0</v>
      </c>
      <c r="BE19" s="87"/>
      <c r="BF19" s="86"/>
      <c r="BG19" s="85">
        <v>6003125</v>
      </c>
      <c r="BH19" s="85">
        <f t="shared" si="13"/>
        <v>6003125</v>
      </c>
      <c r="BI19" s="80"/>
      <c r="BJ19" s="79">
        <v>0</v>
      </c>
      <c r="BK19" s="87"/>
      <c r="BL19" s="86"/>
      <c r="BM19" s="85">
        <v>5950150</v>
      </c>
      <c r="BN19" s="85">
        <f t="shared" si="14"/>
        <v>5950150</v>
      </c>
      <c r="BO19" s="80"/>
      <c r="BP19" s="88">
        <v>0</v>
      </c>
      <c r="BQ19" s="87"/>
      <c r="BR19" s="86"/>
      <c r="BS19" s="85">
        <v>1365681.25</v>
      </c>
      <c r="BT19" s="85">
        <f t="shared" si="15"/>
        <v>1365681.25</v>
      </c>
      <c r="BU19" s="80"/>
      <c r="BV19" s="88">
        <v>0</v>
      </c>
      <c r="BW19" s="87"/>
      <c r="BX19" s="86"/>
      <c r="BY19" s="85">
        <v>3153903.13</v>
      </c>
      <c r="BZ19" s="85">
        <f t="shared" si="16"/>
        <v>3153903.13</v>
      </c>
      <c r="CA19" s="80"/>
      <c r="CB19" s="88">
        <v>0</v>
      </c>
      <c r="CC19" s="87"/>
      <c r="CD19" s="86"/>
      <c r="CE19" s="85">
        <v>2585723.75</v>
      </c>
      <c r="CF19" s="85">
        <v>-905003.31</v>
      </c>
      <c r="CG19" s="85">
        <f t="shared" si="17"/>
        <v>1680720.44</v>
      </c>
      <c r="CH19" s="85">
        <f t="shared" si="18"/>
        <v>1680720.44</v>
      </c>
      <c r="CI19" s="80"/>
      <c r="CJ19" s="79">
        <v>0</v>
      </c>
      <c r="CK19" s="87"/>
      <c r="CL19" s="86"/>
      <c r="CM19" s="85">
        <v>0</v>
      </c>
      <c r="CN19" s="85">
        <f t="shared" si="19"/>
        <v>0</v>
      </c>
      <c r="CO19" s="80"/>
      <c r="CP19" s="88">
        <v>0</v>
      </c>
      <c r="CQ19" s="87"/>
      <c r="CR19" s="86"/>
      <c r="CS19" s="85">
        <v>66396.53</v>
      </c>
      <c r="CT19" s="85">
        <f t="shared" si="20"/>
        <v>66396.53</v>
      </c>
      <c r="CU19" s="80"/>
      <c r="CV19" s="88">
        <v>0</v>
      </c>
      <c r="CW19" s="87"/>
      <c r="CX19" s="86"/>
      <c r="CY19" s="85">
        <v>48019.85</v>
      </c>
      <c r="CZ19" s="85">
        <f t="shared" si="21"/>
        <v>48019.85</v>
      </c>
      <c r="DA19" s="80"/>
      <c r="DB19" s="88"/>
      <c r="DC19" s="87"/>
      <c r="DD19" s="86"/>
      <c r="DE19" s="85"/>
      <c r="DF19" s="85"/>
      <c r="DG19" s="80"/>
      <c r="DH19" s="88">
        <v>0</v>
      </c>
      <c r="DI19" s="87"/>
      <c r="DJ19" s="86"/>
      <c r="DK19" s="85">
        <v>0</v>
      </c>
      <c r="DL19" s="85">
        <f t="shared" ref="DL19:DL22" si="33">+DH19+DK19</f>
        <v>0</v>
      </c>
      <c r="DM19" s="80"/>
      <c r="DN19" s="88">
        <v>0</v>
      </c>
      <c r="DO19" s="87"/>
      <c r="DP19" s="86"/>
      <c r="DQ19" s="85"/>
      <c r="DR19" s="85">
        <f t="shared" si="24"/>
        <v>0</v>
      </c>
      <c r="DS19" s="80"/>
      <c r="DT19" s="88"/>
      <c r="DU19" s="87"/>
      <c r="DV19" s="86"/>
      <c r="DW19" s="85"/>
      <c r="DX19" s="85">
        <f t="shared" si="25"/>
        <v>0</v>
      </c>
      <c r="DY19" s="80"/>
    </row>
    <row r="20" spans="1:129" x14ac:dyDescent="0.25">
      <c r="A20" s="62">
        <v>101215</v>
      </c>
      <c r="B20" s="7">
        <v>2014</v>
      </c>
      <c r="C20" s="63"/>
      <c r="D20" s="6">
        <v>41805</v>
      </c>
      <c r="E20" s="63"/>
      <c r="F20" s="1">
        <v>73323649.329999998</v>
      </c>
      <c r="G20" s="1"/>
      <c r="H20" s="1">
        <f t="shared" si="31"/>
        <v>73323649.329999998</v>
      </c>
      <c r="I20" s="1"/>
      <c r="J20" s="3">
        <f>IFERROR(VLOOKUP(A20,DC!A:C,3,FALSE),0)</f>
        <v>0</v>
      </c>
      <c r="K20" s="21"/>
      <c r="L20" s="6">
        <v>49188</v>
      </c>
      <c r="M20" s="6"/>
      <c r="N20" s="1">
        <v>171430000</v>
      </c>
      <c r="O20" s="21"/>
      <c r="P20" s="1">
        <f t="shared" si="27"/>
        <v>149595000</v>
      </c>
      <c r="Q20" s="1"/>
      <c r="R20" s="1">
        <f t="shared" si="28"/>
        <v>42865300</v>
      </c>
      <c r="S20" s="1"/>
      <c r="T20" s="3">
        <f t="shared" si="32"/>
        <v>192460300</v>
      </c>
      <c r="W20" s="84" t="s">
        <v>235</v>
      </c>
      <c r="X20" s="79">
        <f t="shared" si="6"/>
        <v>97570000</v>
      </c>
      <c r="Y20" s="90"/>
      <c r="Z20" s="90"/>
      <c r="AA20" s="79">
        <f t="shared" si="7"/>
        <v>37251676.510000005</v>
      </c>
      <c r="AB20" s="85">
        <f t="shared" si="8"/>
        <v>134821676.50999999</v>
      </c>
      <c r="AC20" s="82">
        <f>+AB20+AB19</f>
        <v>172073353.01999998</v>
      </c>
      <c r="AD20" s="81">
        <f t="shared" si="26"/>
        <v>905003.31</v>
      </c>
      <c r="AE20" s="80">
        <f>+AB20+AB19-AD20-AD19</f>
        <v>170263346.39999998</v>
      </c>
      <c r="AF20" s="89">
        <v>3485000</v>
      </c>
      <c r="AG20" s="92" t="s">
        <v>198</v>
      </c>
      <c r="AH20" s="86">
        <v>0.05</v>
      </c>
      <c r="AI20" s="85">
        <v>1271725</v>
      </c>
      <c r="AJ20" s="85">
        <f t="shared" si="9"/>
        <v>4756725</v>
      </c>
      <c r="AK20" s="82">
        <f>+AJ19+AJ20</f>
        <v>6028450</v>
      </c>
      <c r="AL20" s="89">
        <v>14200000</v>
      </c>
      <c r="AM20" s="92" t="s">
        <v>198</v>
      </c>
      <c r="AN20" s="86">
        <v>0.05</v>
      </c>
      <c r="AO20" s="85">
        <v>6721670.75</v>
      </c>
      <c r="AP20" s="85">
        <f t="shared" si="10"/>
        <v>20921670.75</v>
      </c>
      <c r="AQ20" s="82">
        <f>+AP19+AP20</f>
        <v>27643341.5</v>
      </c>
      <c r="AR20" s="89">
        <v>21970000</v>
      </c>
      <c r="AS20" s="92" t="s">
        <v>198</v>
      </c>
      <c r="AT20" s="86">
        <v>0.05</v>
      </c>
      <c r="AU20" s="85">
        <v>9586866.75</v>
      </c>
      <c r="AV20" s="85">
        <f t="shared" si="11"/>
        <v>31556866.75</v>
      </c>
      <c r="AW20" s="82">
        <f>+AV19+AV20</f>
        <v>41143733.5</v>
      </c>
      <c r="AX20" s="89">
        <v>1195000</v>
      </c>
      <c r="AY20" s="92" t="s">
        <v>198</v>
      </c>
      <c r="AZ20" s="86">
        <v>0.05</v>
      </c>
      <c r="BA20" s="85">
        <v>498414.5</v>
      </c>
      <c r="BB20" s="85">
        <f t="shared" si="12"/>
        <v>1693414.5</v>
      </c>
      <c r="BC20" s="82">
        <f>+BB19+BB20</f>
        <v>2191829</v>
      </c>
      <c r="BD20" s="89">
        <v>9290000</v>
      </c>
      <c r="BE20" s="92" t="s">
        <v>198</v>
      </c>
      <c r="BF20" s="86">
        <v>0.05</v>
      </c>
      <c r="BG20" s="85">
        <v>6003125</v>
      </c>
      <c r="BH20" s="85">
        <f t="shared" si="13"/>
        <v>15293125</v>
      </c>
      <c r="BI20" s="82">
        <f>+BH19+BH20</f>
        <v>21296250</v>
      </c>
      <c r="BJ20" s="88">
        <v>2930000</v>
      </c>
      <c r="BK20" s="87" t="s">
        <v>198</v>
      </c>
      <c r="BL20" s="86">
        <v>0.05</v>
      </c>
      <c r="BM20" s="85">
        <v>5950150</v>
      </c>
      <c r="BN20" s="85">
        <f t="shared" si="14"/>
        <v>8880150</v>
      </c>
      <c r="BO20" s="82">
        <f>+BN19+BN20</f>
        <v>14830300</v>
      </c>
      <c r="BP20" s="88">
        <v>18030000</v>
      </c>
      <c r="BQ20" s="87" t="s">
        <v>198</v>
      </c>
      <c r="BR20" s="86">
        <v>0.05</v>
      </c>
      <c r="BS20" s="85">
        <v>1365681.25</v>
      </c>
      <c r="BT20" s="85">
        <f t="shared" si="15"/>
        <v>19395681.25</v>
      </c>
      <c r="BU20" s="82">
        <f>+BT19+BT20</f>
        <v>20761362.5</v>
      </c>
      <c r="BV20" s="88">
        <v>18405000</v>
      </c>
      <c r="BW20" s="87" t="s">
        <v>198</v>
      </c>
      <c r="BX20" s="86">
        <v>0.05</v>
      </c>
      <c r="BY20" s="85">
        <v>3153903.13</v>
      </c>
      <c r="BZ20" s="85">
        <f t="shared" si="16"/>
        <v>21558903.129999999</v>
      </c>
      <c r="CA20" s="82">
        <f>+BZ19+BZ20</f>
        <v>24712806.259999998</v>
      </c>
      <c r="CB20" s="88">
        <v>4475000</v>
      </c>
      <c r="CC20" s="87" t="s">
        <v>198</v>
      </c>
      <c r="CD20" s="86">
        <v>5.5599999999999997E-2</v>
      </c>
      <c r="CE20" s="85">
        <v>2585723.75</v>
      </c>
      <c r="CF20" s="85">
        <v>-905003.31</v>
      </c>
      <c r="CG20" s="85">
        <f t="shared" si="17"/>
        <v>1680720.44</v>
      </c>
      <c r="CH20" s="85">
        <f t="shared" si="18"/>
        <v>6155720.4399999995</v>
      </c>
      <c r="CI20" s="82">
        <f>+CH19+CH20</f>
        <v>7836440.879999999</v>
      </c>
      <c r="CJ20" s="79">
        <v>0</v>
      </c>
      <c r="CK20" s="87"/>
      <c r="CL20" s="86"/>
      <c r="CM20" s="85">
        <v>0</v>
      </c>
      <c r="CN20" s="85">
        <f t="shared" si="19"/>
        <v>0</v>
      </c>
      <c r="CO20" s="82">
        <f>+CN19+CN20</f>
        <v>0</v>
      </c>
      <c r="CP20" s="88">
        <v>2535000</v>
      </c>
      <c r="CQ20" s="87" t="s">
        <v>198</v>
      </c>
      <c r="CR20" s="86">
        <v>2.4629999999999999E-2</v>
      </c>
      <c r="CS20" s="85">
        <v>66396.53</v>
      </c>
      <c r="CT20" s="85">
        <f t="shared" si="20"/>
        <v>2601396.5299999998</v>
      </c>
      <c r="CU20" s="82">
        <f>+CT19+CT20</f>
        <v>2667793.0599999996</v>
      </c>
      <c r="CV20" s="88">
        <v>1055000</v>
      </c>
      <c r="CW20" s="87" t="s">
        <v>198</v>
      </c>
      <c r="CX20" s="86">
        <v>2.8850000000000001E-2</v>
      </c>
      <c r="CY20" s="85">
        <v>48019.85</v>
      </c>
      <c r="CZ20" s="85">
        <f t="shared" si="21"/>
        <v>1103019.8500000001</v>
      </c>
      <c r="DA20" s="82">
        <f>+CZ19+CZ20</f>
        <v>1151039.7000000002</v>
      </c>
      <c r="DB20" s="88"/>
      <c r="DC20" s="87"/>
      <c r="DD20" s="86"/>
      <c r="DE20" s="85"/>
      <c r="DF20" s="85"/>
      <c r="DG20" s="82"/>
      <c r="DH20" s="88">
        <v>624408.54</v>
      </c>
      <c r="DI20" s="87"/>
      <c r="DJ20" s="86"/>
      <c r="DK20" s="85">
        <v>40923.760000000002</v>
      </c>
      <c r="DL20" s="85">
        <f t="shared" si="33"/>
        <v>665332.30000000005</v>
      </c>
      <c r="DM20" s="82">
        <f>+DL19+DL20</f>
        <v>665332.30000000005</v>
      </c>
      <c r="DN20" s="88">
        <v>64455.06</v>
      </c>
      <c r="DO20" s="87"/>
      <c r="DP20" s="86"/>
      <c r="DQ20" s="85">
        <v>74515.02</v>
      </c>
      <c r="DR20" s="85">
        <f t="shared" si="24"/>
        <v>138970.08000000002</v>
      </c>
      <c r="DS20" s="82">
        <f>+DR19+DR20</f>
        <v>138970.08000000002</v>
      </c>
      <c r="DT20" s="88">
        <v>315539.77</v>
      </c>
      <c r="DU20" s="87"/>
      <c r="DV20" s="86"/>
      <c r="DW20" s="85">
        <v>409770.38</v>
      </c>
      <c r="DX20" s="85">
        <f t="shared" si="25"/>
        <v>725310.15</v>
      </c>
      <c r="DY20" s="82">
        <f>+DX19+DX20</f>
        <v>725310.15</v>
      </c>
    </row>
    <row r="21" spans="1:129" x14ac:dyDescent="0.25">
      <c r="A21" s="62">
        <v>101216</v>
      </c>
      <c r="B21" s="7">
        <v>2015</v>
      </c>
      <c r="C21" s="63"/>
      <c r="D21" s="6">
        <v>42109</v>
      </c>
      <c r="E21" s="63"/>
      <c r="F21" s="3">
        <v>133625678.29000001</v>
      </c>
      <c r="G21" s="3"/>
      <c r="H21" s="3">
        <f t="shared" si="31"/>
        <v>129558359.59</v>
      </c>
      <c r="I21" s="3"/>
      <c r="J21" s="3">
        <f>IFERROR(VLOOKUP(A21,DC!A:C,3,FALSE),0)</f>
        <v>4067318.6999999997</v>
      </c>
      <c r="K21" s="33"/>
      <c r="L21" s="41">
        <v>52841</v>
      </c>
      <c r="M21" s="41"/>
      <c r="N21" s="1">
        <v>302125000</v>
      </c>
      <c r="O21" s="33"/>
      <c r="P21" s="1">
        <f t="shared" si="27"/>
        <v>271565000</v>
      </c>
      <c r="Q21" s="1"/>
      <c r="R21" s="1">
        <f t="shared" si="28"/>
        <v>171125600</v>
      </c>
      <c r="S21" s="3"/>
      <c r="T21" s="3">
        <f t="shared" si="32"/>
        <v>442690600</v>
      </c>
      <c r="W21" s="84" t="s">
        <v>234</v>
      </c>
      <c r="X21" s="79">
        <f t="shared" si="6"/>
        <v>0</v>
      </c>
      <c r="Y21" s="90"/>
      <c r="Z21" s="90"/>
      <c r="AA21" s="79">
        <f t="shared" si="7"/>
        <v>35388176.109999992</v>
      </c>
      <c r="AB21" s="85">
        <f t="shared" si="8"/>
        <v>35388176.109999992</v>
      </c>
      <c r="AC21" s="82"/>
      <c r="AD21" s="81">
        <f t="shared" si="26"/>
        <v>861461.56</v>
      </c>
      <c r="AE21" s="80"/>
      <c r="AF21" s="89"/>
      <c r="AG21" s="87"/>
      <c r="AH21" s="86"/>
      <c r="AI21" s="85">
        <v>1184600</v>
      </c>
      <c r="AJ21" s="85">
        <f t="shared" si="9"/>
        <v>1184600</v>
      </c>
      <c r="AK21" s="80"/>
      <c r="AL21" s="89">
        <v>0</v>
      </c>
      <c r="AM21" s="87"/>
      <c r="AN21" s="86"/>
      <c r="AO21" s="85">
        <v>6570440.75</v>
      </c>
      <c r="AP21" s="85">
        <f t="shared" si="10"/>
        <v>6570440.75</v>
      </c>
      <c r="AQ21" s="80"/>
      <c r="AR21" s="89">
        <v>0</v>
      </c>
      <c r="AS21" s="87"/>
      <c r="AT21" s="86"/>
      <c r="AU21" s="85">
        <v>9358378.75</v>
      </c>
      <c r="AV21" s="85">
        <f t="shared" si="11"/>
        <v>9358378.75</v>
      </c>
      <c r="AW21" s="80"/>
      <c r="AX21" s="89">
        <v>0</v>
      </c>
      <c r="AY21" s="87"/>
      <c r="AZ21" s="86"/>
      <c r="BA21" s="85">
        <v>488974</v>
      </c>
      <c r="BB21" s="85">
        <f t="shared" si="12"/>
        <v>488974</v>
      </c>
      <c r="BC21" s="80"/>
      <c r="BD21" s="89">
        <v>0</v>
      </c>
      <c r="BE21" s="87"/>
      <c r="BF21" s="86"/>
      <c r="BG21" s="85">
        <v>5770875</v>
      </c>
      <c r="BH21" s="85">
        <f t="shared" si="13"/>
        <v>5770875</v>
      </c>
      <c r="BI21" s="80"/>
      <c r="BJ21" s="88">
        <v>0</v>
      </c>
      <c r="BK21" s="87"/>
      <c r="BL21" s="86"/>
      <c r="BM21" s="85">
        <v>5876900</v>
      </c>
      <c r="BN21" s="85">
        <f t="shared" si="14"/>
        <v>5876900</v>
      </c>
      <c r="BO21" s="80"/>
      <c r="BP21" s="88">
        <v>0</v>
      </c>
      <c r="BQ21" s="87"/>
      <c r="BR21" s="86"/>
      <c r="BS21" s="85">
        <v>914931.25</v>
      </c>
      <c r="BT21" s="85">
        <f t="shared" si="15"/>
        <v>914931.25</v>
      </c>
      <c r="BU21" s="80"/>
      <c r="BV21" s="88">
        <v>0</v>
      </c>
      <c r="BW21" s="87"/>
      <c r="BX21" s="86"/>
      <c r="BY21" s="85">
        <v>2693778.13</v>
      </c>
      <c r="BZ21" s="85">
        <f t="shared" si="16"/>
        <v>2693778.13</v>
      </c>
      <c r="CA21" s="80"/>
      <c r="CB21" s="88">
        <v>0</v>
      </c>
      <c r="CC21" s="87"/>
      <c r="CD21" s="86"/>
      <c r="CE21" s="85">
        <v>2461318.75</v>
      </c>
      <c r="CF21" s="85">
        <v>-861461.56</v>
      </c>
      <c r="CG21" s="85">
        <f t="shared" si="17"/>
        <v>1599857.19</v>
      </c>
      <c r="CH21" s="85">
        <f t="shared" si="18"/>
        <v>1599857.19</v>
      </c>
      <c r="CI21" s="80"/>
      <c r="CJ21" s="79">
        <v>0</v>
      </c>
      <c r="CK21" s="87"/>
      <c r="CL21" s="86"/>
      <c r="CM21" s="85">
        <v>0</v>
      </c>
      <c r="CN21" s="85">
        <f t="shared" si="19"/>
        <v>0</v>
      </c>
      <c r="CO21" s="80"/>
      <c r="CP21" s="88">
        <v>0</v>
      </c>
      <c r="CQ21" s="87"/>
      <c r="CR21" s="86"/>
      <c r="CS21" s="85">
        <v>35178</v>
      </c>
      <c r="CT21" s="85">
        <f t="shared" si="20"/>
        <v>35178</v>
      </c>
      <c r="CU21" s="80"/>
      <c r="CV21" s="88">
        <v>0</v>
      </c>
      <c r="CW21" s="87"/>
      <c r="CX21" s="86"/>
      <c r="CY21" s="85">
        <v>32801.480000000003</v>
      </c>
      <c r="CZ21" s="85">
        <f t="shared" si="21"/>
        <v>32801.480000000003</v>
      </c>
      <c r="DA21" s="80"/>
      <c r="DB21" s="88"/>
      <c r="DC21" s="87"/>
      <c r="DD21" s="86"/>
      <c r="DE21" s="85"/>
      <c r="DF21" s="85"/>
      <c r="DG21" s="80"/>
      <c r="DH21" s="88">
        <v>0</v>
      </c>
      <c r="DI21" s="87"/>
      <c r="DJ21" s="86"/>
      <c r="DK21" s="85">
        <v>0</v>
      </c>
      <c r="DL21" s="85">
        <f t="shared" si="33"/>
        <v>0</v>
      </c>
      <c r="DM21" s="80"/>
      <c r="DN21" s="88">
        <v>0</v>
      </c>
      <c r="DO21" s="87"/>
      <c r="DP21" s="86"/>
      <c r="DQ21" s="85"/>
      <c r="DR21" s="85">
        <f t="shared" si="24"/>
        <v>0</v>
      </c>
      <c r="DS21" s="80"/>
      <c r="DT21" s="88"/>
      <c r="DU21" s="87"/>
      <c r="DV21" s="86"/>
      <c r="DW21" s="85"/>
      <c r="DX21" s="85">
        <f t="shared" si="25"/>
        <v>0</v>
      </c>
      <c r="DY21" s="80"/>
    </row>
    <row r="22" spans="1:129" x14ac:dyDescent="0.25">
      <c r="A22" s="62">
        <v>101217</v>
      </c>
      <c r="B22" s="7">
        <v>2016</v>
      </c>
      <c r="C22" s="63"/>
      <c r="D22" s="6">
        <v>42658</v>
      </c>
      <c r="E22" s="63"/>
      <c r="F22" s="3">
        <v>279120134.56</v>
      </c>
      <c r="G22" s="3"/>
      <c r="H22" s="3">
        <f t="shared" ref="H22:H23" si="34">+F22-J22</f>
        <v>198779735.14999992</v>
      </c>
      <c r="I22" s="3"/>
      <c r="J22" s="3">
        <f>IFERROR(VLOOKUP(A22,DC!A:C,3,FALSE),0)</f>
        <v>80340399.410000086</v>
      </c>
      <c r="K22" s="33"/>
      <c r="L22" s="41">
        <v>53571</v>
      </c>
      <c r="M22" s="41"/>
      <c r="N22" s="3">
        <v>330560000</v>
      </c>
      <c r="O22" s="33"/>
      <c r="P22" s="1">
        <f t="shared" si="27"/>
        <v>312845000</v>
      </c>
      <c r="Q22" s="1"/>
      <c r="R22" s="1">
        <f t="shared" si="28"/>
        <v>212877400</v>
      </c>
      <c r="S22" s="3"/>
      <c r="T22" s="3">
        <f t="shared" ref="T22" si="35">SUM(P22:R22)</f>
        <v>525722400</v>
      </c>
      <c r="W22" s="84" t="s">
        <v>233</v>
      </c>
      <c r="X22" s="79">
        <f t="shared" si="6"/>
        <v>101285000</v>
      </c>
      <c r="Y22" s="90"/>
      <c r="Z22" s="90"/>
      <c r="AA22" s="79">
        <f t="shared" si="7"/>
        <v>35388176.109999992</v>
      </c>
      <c r="AB22" s="85">
        <f t="shared" si="8"/>
        <v>136673176.10999998</v>
      </c>
      <c r="AC22" s="82">
        <f>+AB22+AB21</f>
        <v>172061352.21999997</v>
      </c>
      <c r="AD22" s="81">
        <f t="shared" si="26"/>
        <v>861461.56</v>
      </c>
      <c r="AE22" s="80">
        <f>+AB22+AB21-AD22-AD21</f>
        <v>170338429.09999996</v>
      </c>
      <c r="AF22" s="88">
        <v>3655000</v>
      </c>
      <c r="AG22" s="87" t="s">
        <v>198</v>
      </c>
      <c r="AH22" s="86">
        <v>0.05</v>
      </c>
      <c r="AI22" s="85">
        <v>1184600</v>
      </c>
      <c r="AJ22" s="85">
        <f t="shared" si="9"/>
        <v>4839600</v>
      </c>
      <c r="AK22" s="82">
        <f>+AJ21+AJ22</f>
        <v>6024200</v>
      </c>
      <c r="AL22" s="88">
        <v>14485000</v>
      </c>
      <c r="AM22" s="87" t="s">
        <v>198</v>
      </c>
      <c r="AN22" s="86">
        <v>0.05</v>
      </c>
      <c r="AO22" s="85">
        <v>6570440.75</v>
      </c>
      <c r="AP22" s="85">
        <f t="shared" si="10"/>
        <v>21055440.75</v>
      </c>
      <c r="AQ22" s="82">
        <f>+AP21+AP22</f>
        <v>27625881.5</v>
      </c>
      <c r="AR22" s="88">
        <v>22430000</v>
      </c>
      <c r="AS22" s="87" t="s">
        <v>198</v>
      </c>
      <c r="AT22" s="86">
        <v>0.05</v>
      </c>
      <c r="AU22" s="85">
        <v>9358378.75</v>
      </c>
      <c r="AV22" s="85">
        <f t="shared" si="11"/>
        <v>31788378.75</v>
      </c>
      <c r="AW22" s="82">
        <f>+AV21+AV22</f>
        <v>41146757.5</v>
      </c>
      <c r="AX22" s="88">
        <v>1235000</v>
      </c>
      <c r="AY22" s="87" t="s">
        <v>198</v>
      </c>
      <c r="AZ22" s="86">
        <v>0.05</v>
      </c>
      <c r="BA22" s="85">
        <v>488974</v>
      </c>
      <c r="BB22" s="85">
        <f t="shared" si="12"/>
        <v>1723974</v>
      </c>
      <c r="BC22" s="82">
        <f>+BB21+BB22</f>
        <v>2212948</v>
      </c>
      <c r="BD22" s="88">
        <v>9760000</v>
      </c>
      <c r="BE22" s="87" t="s">
        <v>198</v>
      </c>
      <c r="BF22" s="86">
        <v>0.05</v>
      </c>
      <c r="BG22" s="85">
        <v>5770875</v>
      </c>
      <c r="BH22" s="85">
        <f t="shared" si="13"/>
        <v>15530875</v>
      </c>
      <c r="BI22" s="82">
        <f>+BH21+BH22</f>
        <v>21301750</v>
      </c>
      <c r="BJ22" s="88">
        <v>18245000</v>
      </c>
      <c r="BK22" s="87" t="s">
        <v>198</v>
      </c>
      <c r="BL22" s="86">
        <v>0.05</v>
      </c>
      <c r="BM22" s="85">
        <v>5876900</v>
      </c>
      <c r="BN22" s="85">
        <f t="shared" si="14"/>
        <v>24121900</v>
      </c>
      <c r="BO22" s="82">
        <f>+BN21+BN22</f>
        <v>29998800</v>
      </c>
      <c r="BP22" s="88">
        <v>3830000</v>
      </c>
      <c r="BQ22" s="87" t="s">
        <v>198</v>
      </c>
      <c r="BR22" s="86">
        <v>0.05</v>
      </c>
      <c r="BS22" s="85">
        <v>914931.25</v>
      </c>
      <c r="BT22" s="85">
        <f t="shared" si="15"/>
        <v>4744931.25</v>
      </c>
      <c r="BU22" s="82">
        <f>+BT21+BT22</f>
        <v>5659862.5</v>
      </c>
      <c r="BV22" s="88">
        <v>19325000</v>
      </c>
      <c r="BW22" s="87" t="s">
        <v>198</v>
      </c>
      <c r="BX22" s="86">
        <v>3.125E-2</v>
      </c>
      <c r="BY22" s="85">
        <v>2693778.13</v>
      </c>
      <c r="BZ22" s="85">
        <f t="shared" si="16"/>
        <v>22018778.129999999</v>
      </c>
      <c r="CA22" s="82">
        <f>+BZ21+BZ22</f>
        <v>24712556.259999998</v>
      </c>
      <c r="CB22" s="88">
        <v>4635000</v>
      </c>
      <c r="CC22" s="87" t="s">
        <v>198</v>
      </c>
      <c r="CD22" s="86">
        <v>5.5599999999999997E-2</v>
      </c>
      <c r="CE22" s="85">
        <v>2461318.75</v>
      </c>
      <c r="CF22" s="85">
        <v>-861461.56</v>
      </c>
      <c r="CG22" s="85">
        <f t="shared" si="17"/>
        <v>1599857.19</v>
      </c>
      <c r="CH22" s="85">
        <f t="shared" si="18"/>
        <v>6234857.1899999995</v>
      </c>
      <c r="CI22" s="82">
        <f>+CH21+CH22</f>
        <v>7834714.379999999</v>
      </c>
      <c r="CJ22" s="79">
        <v>0</v>
      </c>
      <c r="CK22" s="87"/>
      <c r="CL22" s="86"/>
      <c r="CM22" s="85">
        <v>0</v>
      </c>
      <c r="CN22" s="85">
        <f t="shared" si="19"/>
        <v>0</v>
      </c>
      <c r="CO22" s="82">
        <f>+CN21+CN22</f>
        <v>0</v>
      </c>
      <c r="CP22" s="88">
        <v>2600000</v>
      </c>
      <c r="CQ22" s="87" t="s">
        <v>198</v>
      </c>
      <c r="CR22" s="86">
        <v>2.7060000000000001E-2</v>
      </c>
      <c r="CS22" s="85">
        <v>35178</v>
      </c>
      <c r="CT22" s="85">
        <f t="shared" si="20"/>
        <v>2635178</v>
      </c>
      <c r="CU22" s="82">
        <f>+CT21+CT22</f>
        <v>2670356</v>
      </c>
      <c r="CV22" s="88">
        <v>1085000</v>
      </c>
      <c r="CW22" s="87" t="s">
        <v>198</v>
      </c>
      <c r="CX22" s="86">
        <v>2.9309999999999999E-2</v>
      </c>
      <c r="CY22" s="85">
        <v>32801.480000000003</v>
      </c>
      <c r="CZ22" s="85">
        <f t="shared" si="21"/>
        <v>1117801.48</v>
      </c>
      <c r="DA22" s="82">
        <f>+CZ21+CZ22</f>
        <v>1150602.96</v>
      </c>
      <c r="DB22" s="88"/>
      <c r="DC22" s="87"/>
      <c r="DD22" s="86"/>
      <c r="DE22" s="85"/>
      <c r="DF22" s="85"/>
      <c r="DG22" s="82"/>
      <c r="DH22" s="88">
        <v>644545.39</v>
      </c>
      <c r="DI22" s="87"/>
      <c r="DJ22" s="86"/>
      <c r="DK22" s="85">
        <v>20786.59</v>
      </c>
      <c r="DL22" s="85">
        <f t="shared" si="33"/>
        <v>665331.98</v>
      </c>
      <c r="DM22" s="82">
        <f>+DL21+DL22</f>
        <v>665331.98</v>
      </c>
      <c r="DN22" s="88">
        <v>66551.78</v>
      </c>
      <c r="DO22" s="87"/>
      <c r="DP22" s="86"/>
      <c r="DQ22" s="85">
        <v>72418.289999999994</v>
      </c>
      <c r="DR22" s="85">
        <f t="shared" si="24"/>
        <v>138970.07</v>
      </c>
      <c r="DS22" s="82">
        <f>+DR21+DR22</f>
        <v>138970.07</v>
      </c>
      <c r="DT22" s="88">
        <v>325804.28000000003</v>
      </c>
      <c r="DU22" s="87"/>
      <c r="DV22" s="86"/>
      <c r="DW22" s="85">
        <v>399505.88</v>
      </c>
      <c r="DX22" s="85">
        <f t="shared" si="25"/>
        <v>725310.16</v>
      </c>
      <c r="DY22" s="82">
        <f>+DX21+DX22</f>
        <v>725310.16</v>
      </c>
    </row>
    <row r="23" spans="1:129" x14ac:dyDescent="0.25">
      <c r="A23" s="62">
        <v>101218</v>
      </c>
      <c r="B23" s="7">
        <v>2017</v>
      </c>
      <c r="C23" s="63">
        <v>101219</v>
      </c>
      <c r="D23" s="6">
        <v>43009</v>
      </c>
      <c r="E23" s="63">
        <v>101220</v>
      </c>
      <c r="F23" s="3">
        <v>44402000</v>
      </c>
      <c r="G23" s="3"/>
      <c r="H23" s="3">
        <f t="shared" si="34"/>
        <v>32004510.790000003</v>
      </c>
      <c r="I23" s="3"/>
      <c r="J23" s="3">
        <f>IFERROR(VLOOKUP(A23,DC!A:C,3,FALSE),0)+IFERROR(VLOOKUP(C23,DC!A:C,3,FALSE),0)+IFERROR(VLOOKUP(E23,DC!A:C,3,FALSE),0)</f>
        <v>12397489.209999997</v>
      </c>
      <c r="K23" s="33"/>
      <c r="L23" s="41">
        <v>53936</v>
      </c>
      <c r="M23" s="41"/>
      <c r="N23" s="3">
        <v>44650000</v>
      </c>
      <c r="O23" s="33"/>
      <c r="P23" s="1">
        <f t="shared" si="27"/>
        <v>43025000</v>
      </c>
      <c r="Q23" s="1"/>
      <c r="R23" s="1">
        <f t="shared" si="28"/>
        <v>19839184.5</v>
      </c>
      <c r="S23" s="3"/>
      <c r="T23" s="3">
        <f t="shared" ref="T23:T25" si="36">SUM(P23:R23)</f>
        <v>62864184.5</v>
      </c>
      <c r="W23" s="84" t="s">
        <v>232</v>
      </c>
      <c r="X23" s="79">
        <f t="shared" si="6"/>
        <v>0</v>
      </c>
      <c r="Y23" s="90"/>
      <c r="Z23" s="90"/>
      <c r="AA23" s="79">
        <f t="shared" si="7"/>
        <v>33609728.549999997</v>
      </c>
      <c r="AB23" s="85">
        <f t="shared" si="8"/>
        <v>33609728.549999997</v>
      </c>
      <c r="AC23" s="82"/>
      <c r="AD23" s="81">
        <f t="shared" si="26"/>
        <v>816363.01</v>
      </c>
      <c r="AE23" s="80"/>
      <c r="AF23" s="88"/>
      <c r="AG23" s="87"/>
      <c r="AH23" s="86"/>
      <c r="AI23" s="85">
        <v>1093225</v>
      </c>
      <c r="AJ23" s="85">
        <f t="shared" si="9"/>
        <v>1093225</v>
      </c>
      <c r="AK23" s="80"/>
      <c r="AL23" s="88">
        <v>0</v>
      </c>
      <c r="AM23" s="87"/>
      <c r="AN23" s="86"/>
      <c r="AO23" s="85">
        <v>6410381.5</v>
      </c>
      <c r="AP23" s="85">
        <f t="shared" si="10"/>
        <v>6410381.5</v>
      </c>
      <c r="AQ23" s="80"/>
      <c r="AR23" s="88">
        <v>0</v>
      </c>
      <c r="AS23" s="87"/>
      <c r="AT23" s="86"/>
      <c r="AU23" s="85">
        <v>9119499.25</v>
      </c>
      <c r="AV23" s="85">
        <f t="shared" si="11"/>
        <v>9119499.25</v>
      </c>
      <c r="AW23" s="80"/>
      <c r="AX23" s="88">
        <v>0</v>
      </c>
      <c r="AY23" s="87"/>
      <c r="AZ23" s="86"/>
      <c r="BA23" s="85">
        <v>478600</v>
      </c>
      <c r="BB23" s="85">
        <f t="shared" si="12"/>
        <v>478600</v>
      </c>
      <c r="BC23" s="80"/>
      <c r="BD23" s="88">
        <v>0</v>
      </c>
      <c r="BE23" s="87"/>
      <c r="BF23" s="86"/>
      <c r="BG23" s="85">
        <v>5526875</v>
      </c>
      <c r="BH23" s="85">
        <f t="shared" si="13"/>
        <v>5526875</v>
      </c>
      <c r="BI23" s="80"/>
      <c r="BJ23" s="88">
        <v>0</v>
      </c>
      <c r="BK23" s="87"/>
      <c r="BL23" s="86"/>
      <c r="BM23" s="85">
        <v>5420775</v>
      </c>
      <c r="BN23" s="85">
        <f t="shared" si="14"/>
        <v>5420775</v>
      </c>
      <c r="BO23" s="80"/>
      <c r="BP23" s="88">
        <v>0</v>
      </c>
      <c r="BQ23" s="87"/>
      <c r="BR23" s="86"/>
      <c r="BS23" s="85">
        <v>819181.25</v>
      </c>
      <c r="BT23" s="85">
        <f t="shared" si="15"/>
        <v>819181.25</v>
      </c>
      <c r="BU23" s="80"/>
      <c r="BV23" s="88">
        <v>0</v>
      </c>
      <c r="BW23" s="87"/>
      <c r="BX23" s="86"/>
      <c r="BY23" s="85">
        <v>2391825</v>
      </c>
      <c r="BZ23" s="85">
        <f t="shared" si="16"/>
        <v>2391825</v>
      </c>
      <c r="CA23" s="80"/>
      <c r="CB23" s="88">
        <v>0</v>
      </c>
      <c r="CC23" s="87"/>
      <c r="CD23" s="86"/>
      <c r="CE23" s="85">
        <v>2332465.75</v>
      </c>
      <c r="CF23" s="85">
        <v>-816363.01</v>
      </c>
      <c r="CG23" s="85">
        <f t="shared" si="17"/>
        <v>1516102.74</v>
      </c>
      <c r="CH23" s="85">
        <f t="shared" si="18"/>
        <v>1516102.74</v>
      </c>
      <c r="CI23" s="80"/>
      <c r="CJ23" s="79">
        <v>0</v>
      </c>
      <c r="CK23" s="87"/>
      <c r="CL23" s="86"/>
      <c r="CM23" s="85">
        <v>0</v>
      </c>
      <c r="CN23" s="85">
        <f t="shared" si="19"/>
        <v>0</v>
      </c>
      <c r="CO23" s="80"/>
      <c r="CP23" s="88">
        <v>0</v>
      </c>
      <c r="CQ23" s="87"/>
      <c r="CR23" s="86"/>
      <c r="CS23" s="85">
        <v>0</v>
      </c>
      <c r="CT23" s="85">
        <f t="shared" si="20"/>
        <v>0</v>
      </c>
      <c r="CU23" s="80"/>
      <c r="CV23" s="88">
        <v>0</v>
      </c>
      <c r="CW23" s="87"/>
      <c r="CX23" s="86"/>
      <c r="CY23" s="85">
        <v>16900.8</v>
      </c>
      <c r="CZ23" s="85">
        <f t="shared" si="21"/>
        <v>16900.8</v>
      </c>
      <c r="DA23" s="80"/>
      <c r="DB23" s="88"/>
      <c r="DC23" s="87"/>
      <c r="DD23" s="86"/>
      <c r="DE23" s="85"/>
      <c r="DF23" s="85"/>
      <c r="DG23" s="80"/>
      <c r="DH23" s="88"/>
      <c r="DI23" s="87"/>
      <c r="DJ23" s="86"/>
      <c r="DK23" s="85"/>
      <c r="DL23" s="85"/>
      <c r="DM23" s="80"/>
      <c r="DN23" s="88">
        <v>0</v>
      </c>
      <c r="DO23" s="87"/>
      <c r="DP23" s="86"/>
      <c r="DQ23" s="85"/>
      <c r="DR23" s="85">
        <f t="shared" si="24"/>
        <v>0</v>
      </c>
      <c r="DS23" s="80"/>
      <c r="DT23" s="88"/>
      <c r="DU23" s="87"/>
      <c r="DV23" s="86"/>
      <c r="DW23" s="85"/>
      <c r="DX23" s="85">
        <f t="shared" si="25"/>
        <v>0</v>
      </c>
      <c r="DY23" s="80"/>
    </row>
    <row r="24" spans="1:129" x14ac:dyDescent="0.25">
      <c r="A24" s="62">
        <v>101221</v>
      </c>
      <c r="B24" s="7">
        <v>2018</v>
      </c>
      <c r="C24" s="63">
        <v>101222</v>
      </c>
      <c r="D24" s="6">
        <v>43221</v>
      </c>
      <c r="E24" s="63">
        <v>101223</v>
      </c>
      <c r="F24" s="3">
        <v>758771874.20000005</v>
      </c>
      <c r="G24" s="3">
        <v>101250</v>
      </c>
      <c r="H24" s="3">
        <f>+F24-J24</f>
        <v>303876700.55000007</v>
      </c>
      <c r="I24" s="3"/>
      <c r="J24" s="3">
        <f>IFERROR(VLOOKUP(A24,DC!A:C,3,FALSE),0)+IFERROR(VLOOKUP(C24,DC!A:C,3,FALSE),0)+IFERROR(VLOOKUP(E24,DC!A:C,3,FALSE),0)+IFERROR(VLOOKUP(G24,DC!A:C,3,FALSE),0)</f>
        <v>454895173.64999998</v>
      </c>
      <c r="K24" s="21"/>
      <c r="L24" s="6">
        <v>53936</v>
      </c>
      <c r="M24" s="6"/>
      <c r="N24" s="3">
        <v>800000000</v>
      </c>
      <c r="O24" s="33"/>
      <c r="P24" s="3">
        <f t="shared" si="27"/>
        <v>773990000</v>
      </c>
      <c r="Q24" s="3"/>
      <c r="R24" s="3">
        <f t="shared" si="28"/>
        <v>378896185</v>
      </c>
      <c r="S24" s="3"/>
      <c r="T24" s="3">
        <f t="shared" ref="T24" si="37">SUM(P24:R24)</f>
        <v>1152886185</v>
      </c>
      <c r="V24" s="48"/>
      <c r="W24" s="84" t="s">
        <v>231</v>
      </c>
      <c r="X24" s="79">
        <f t="shared" si="6"/>
        <v>102445000</v>
      </c>
      <c r="Y24" s="90"/>
      <c r="Z24" s="90"/>
      <c r="AA24" s="79">
        <f t="shared" si="7"/>
        <v>33609728.549999997</v>
      </c>
      <c r="AB24" s="85">
        <f t="shared" si="8"/>
        <v>136054728.55000001</v>
      </c>
      <c r="AC24" s="82">
        <f>+AB24+AB23</f>
        <v>169664457.10000002</v>
      </c>
      <c r="AD24" s="81">
        <f t="shared" si="26"/>
        <v>816363.01</v>
      </c>
      <c r="AE24" s="80">
        <f>+AB24+AB23-AD24-AD23</f>
        <v>168031731.08000004</v>
      </c>
      <c r="AF24" s="88">
        <v>3835000</v>
      </c>
      <c r="AG24" s="87" t="s">
        <v>198</v>
      </c>
      <c r="AH24" s="86">
        <v>0.04</v>
      </c>
      <c r="AI24" s="85">
        <v>1093225</v>
      </c>
      <c r="AJ24" s="85">
        <f t="shared" si="9"/>
        <v>4928225</v>
      </c>
      <c r="AK24" s="82">
        <f>+AJ23+AJ24</f>
        <v>6021450</v>
      </c>
      <c r="AL24" s="88">
        <v>14790000</v>
      </c>
      <c r="AM24" s="87" t="s">
        <v>198</v>
      </c>
      <c r="AN24" s="86">
        <v>0.04</v>
      </c>
      <c r="AO24" s="85">
        <v>6410381.5</v>
      </c>
      <c r="AP24" s="85">
        <f t="shared" si="10"/>
        <v>21200381.5</v>
      </c>
      <c r="AQ24" s="82">
        <f>+AP23+AP24</f>
        <v>27610763</v>
      </c>
      <c r="AR24" s="88">
        <v>22910000</v>
      </c>
      <c r="AS24" s="87" t="s">
        <v>198</v>
      </c>
      <c r="AT24" s="86">
        <v>0.04</v>
      </c>
      <c r="AU24" s="85">
        <v>9119499.25</v>
      </c>
      <c r="AV24" s="85">
        <f t="shared" si="11"/>
        <v>32029499.25</v>
      </c>
      <c r="AW24" s="82">
        <f>+AV23+AV24</f>
        <v>41148998.5</v>
      </c>
      <c r="AX24" s="88">
        <v>1270000</v>
      </c>
      <c r="AY24" s="87" t="s">
        <v>198</v>
      </c>
      <c r="AZ24" s="86">
        <v>0.04</v>
      </c>
      <c r="BA24" s="85">
        <v>478600</v>
      </c>
      <c r="BB24" s="85">
        <f t="shared" si="12"/>
        <v>1748600</v>
      </c>
      <c r="BC24" s="82">
        <f>+BB23+BB24</f>
        <v>2227200</v>
      </c>
      <c r="BD24" s="88">
        <v>10245000</v>
      </c>
      <c r="BE24" s="87" t="s">
        <v>198</v>
      </c>
      <c r="BF24" s="86">
        <v>0.04</v>
      </c>
      <c r="BG24" s="85">
        <v>5526875</v>
      </c>
      <c r="BH24" s="85">
        <f t="shared" si="13"/>
        <v>15771875</v>
      </c>
      <c r="BI24" s="82">
        <f>+BH23+BH24</f>
        <v>21298750</v>
      </c>
      <c r="BJ24" s="88">
        <v>19160000</v>
      </c>
      <c r="BK24" s="87" t="s">
        <v>198</v>
      </c>
      <c r="BL24" s="86">
        <v>0.05</v>
      </c>
      <c r="BM24" s="85">
        <v>5420775</v>
      </c>
      <c r="BN24" s="85">
        <f t="shared" si="14"/>
        <v>24580775</v>
      </c>
      <c r="BO24" s="82">
        <f>+BN23+BN24</f>
        <v>30001550</v>
      </c>
      <c r="BP24" s="88">
        <v>4020000</v>
      </c>
      <c r="BQ24" s="87" t="s">
        <v>198</v>
      </c>
      <c r="BR24" s="86">
        <v>0.05</v>
      </c>
      <c r="BS24" s="85">
        <v>819181.25</v>
      </c>
      <c r="BT24" s="85">
        <f t="shared" si="15"/>
        <v>4839181.25</v>
      </c>
      <c r="BU24" s="82">
        <f>+BT23+BT24</f>
        <v>5658362.5</v>
      </c>
      <c r="BV24" s="88">
        <v>20290000</v>
      </c>
      <c r="BW24" s="87" t="s">
        <v>198</v>
      </c>
      <c r="BX24" s="86">
        <v>0.05</v>
      </c>
      <c r="BY24" s="85">
        <v>2391825</v>
      </c>
      <c r="BZ24" s="85">
        <f t="shared" si="16"/>
        <v>22681825</v>
      </c>
      <c r="CA24" s="82">
        <f>+BZ23+BZ24</f>
        <v>25073650</v>
      </c>
      <c r="CB24" s="88">
        <v>4805000</v>
      </c>
      <c r="CC24" s="87" t="s">
        <v>198</v>
      </c>
      <c r="CD24" s="86">
        <v>5.5599999999999997E-2</v>
      </c>
      <c r="CE24" s="85">
        <v>2332465.75</v>
      </c>
      <c r="CF24" s="85">
        <v>-816363.01</v>
      </c>
      <c r="CG24" s="85">
        <f t="shared" si="17"/>
        <v>1516102.74</v>
      </c>
      <c r="CH24" s="85">
        <f t="shared" si="18"/>
        <v>6321102.7400000002</v>
      </c>
      <c r="CI24" s="82">
        <f>+CH23+CH24</f>
        <v>7837205.4800000004</v>
      </c>
      <c r="CJ24" s="79">
        <v>0</v>
      </c>
      <c r="CK24" s="87"/>
      <c r="CL24" s="86"/>
      <c r="CM24" s="85">
        <v>0</v>
      </c>
      <c r="CN24" s="85">
        <f t="shared" si="19"/>
        <v>0</v>
      </c>
      <c r="CO24" s="82">
        <f>+CN23+CN24</f>
        <v>0</v>
      </c>
      <c r="CP24" s="88">
        <v>0</v>
      </c>
      <c r="CQ24" s="87"/>
      <c r="CR24" s="86"/>
      <c r="CS24" s="85">
        <v>0</v>
      </c>
      <c r="CT24" s="85">
        <f t="shared" si="20"/>
        <v>0</v>
      </c>
      <c r="CU24" s="82">
        <f>+CT23+CT24</f>
        <v>0</v>
      </c>
      <c r="CV24" s="88">
        <v>1120000</v>
      </c>
      <c r="CW24" s="87" t="s">
        <v>198</v>
      </c>
      <c r="CX24" s="86">
        <v>3.0179999999999998E-2</v>
      </c>
      <c r="CY24" s="85">
        <v>16900.8</v>
      </c>
      <c r="CZ24" s="85">
        <f t="shared" si="21"/>
        <v>1136900.8</v>
      </c>
      <c r="DA24" s="82">
        <f>+CZ23+CZ24</f>
        <v>1153801.6000000001</v>
      </c>
      <c r="DB24" s="88"/>
      <c r="DC24" s="87"/>
      <c r="DD24" s="86"/>
      <c r="DE24" s="85"/>
      <c r="DF24" s="85"/>
      <c r="DG24" s="82"/>
      <c r="DH24" s="88"/>
      <c r="DI24" s="87"/>
      <c r="DJ24" s="86"/>
      <c r="DK24" s="85"/>
      <c r="DL24" s="85"/>
      <c r="DM24" s="82"/>
      <c r="DN24" s="88">
        <v>68716.710000000006</v>
      </c>
      <c r="DO24" s="87"/>
      <c r="DP24" s="86"/>
      <c r="DQ24" s="85">
        <v>70253.37</v>
      </c>
      <c r="DR24" s="85">
        <f t="shared" si="24"/>
        <v>138970.08000000002</v>
      </c>
      <c r="DS24" s="82">
        <f>+DR23+DR24</f>
        <v>138970.08000000002</v>
      </c>
      <c r="DT24" s="88">
        <v>336402.69</v>
      </c>
      <c r="DU24" s="87"/>
      <c r="DV24" s="86"/>
      <c r="DW24" s="85">
        <v>388907.46</v>
      </c>
      <c r="DX24" s="85">
        <f t="shared" si="25"/>
        <v>725310.15</v>
      </c>
      <c r="DY24" s="82">
        <f>+DX23+DX24</f>
        <v>725310.15</v>
      </c>
    </row>
    <row r="25" spans="1:129" x14ac:dyDescent="0.25">
      <c r="A25" s="62">
        <v>101224</v>
      </c>
      <c r="B25" s="7" t="s">
        <v>181</v>
      </c>
      <c r="C25" s="63">
        <v>101225</v>
      </c>
      <c r="D25" s="6">
        <v>43388</v>
      </c>
      <c r="E25" s="63">
        <v>101226</v>
      </c>
      <c r="F25" s="3">
        <v>509147662.18000001</v>
      </c>
      <c r="G25" s="3">
        <v>101251</v>
      </c>
      <c r="H25" s="3">
        <v>19870936.539999962</v>
      </c>
      <c r="I25" s="3"/>
      <c r="J25" s="3">
        <f>IFERROR(VLOOKUP(A25,DC!A:C,3,FALSE),0)+IFERROR(VLOOKUP(C25,DC!A:C,3,FALSE),0)+IFERROR(VLOOKUP(E25,DC!A:C,3,FALSE),0)+IFERROR(VLOOKUP(G25,DC!A:C,3,FALSE),0)</f>
        <v>473578414.57000005</v>
      </c>
      <c r="K25" s="21"/>
      <c r="L25" s="6">
        <v>54302</v>
      </c>
      <c r="M25" s="6"/>
      <c r="N25" s="3">
        <v>530985000</v>
      </c>
      <c r="O25" s="33"/>
      <c r="P25" s="3">
        <f t="shared" si="27"/>
        <v>522735000</v>
      </c>
      <c r="Q25" s="3"/>
      <c r="R25" s="3">
        <f t="shared" si="28"/>
        <v>274886990</v>
      </c>
      <c r="S25" s="3"/>
      <c r="T25" s="3">
        <f t="shared" si="36"/>
        <v>797621990</v>
      </c>
      <c r="V25" s="48"/>
      <c r="W25" s="84" t="s">
        <v>230</v>
      </c>
      <c r="X25" s="79">
        <f t="shared" si="6"/>
        <v>0</v>
      </c>
      <c r="Y25" s="90"/>
      <c r="Z25" s="90"/>
      <c r="AA25" s="79">
        <f t="shared" si="7"/>
        <v>31631269.25</v>
      </c>
      <c r="AB25" s="85">
        <f t="shared" si="8"/>
        <v>31631269.25</v>
      </c>
      <c r="AC25" s="82"/>
      <c r="AD25" s="81">
        <f t="shared" si="26"/>
        <v>769610.36</v>
      </c>
      <c r="AE25" s="80"/>
      <c r="AF25" s="88"/>
      <c r="AG25" s="87"/>
      <c r="AH25" s="86"/>
      <c r="AI25" s="85">
        <v>997350</v>
      </c>
      <c r="AJ25" s="85">
        <f t="shared" si="9"/>
        <v>997350</v>
      </c>
      <c r="AK25" s="80"/>
      <c r="AL25" s="88">
        <v>0</v>
      </c>
      <c r="AM25" s="87"/>
      <c r="AN25" s="86"/>
      <c r="AO25" s="85">
        <v>6243994</v>
      </c>
      <c r="AP25" s="85">
        <f t="shared" si="10"/>
        <v>6243994</v>
      </c>
      <c r="AQ25" s="80"/>
      <c r="AR25" s="88">
        <v>0</v>
      </c>
      <c r="AS25" s="87"/>
      <c r="AT25" s="86"/>
      <c r="AU25" s="85">
        <v>8857179.75</v>
      </c>
      <c r="AV25" s="85">
        <f t="shared" si="11"/>
        <v>8857179.75</v>
      </c>
      <c r="AW25" s="80"/>
      <c r="AX25" s="88">
        <v>0</v>
      </c>
      <c r="AY25" s="87"/>
      <c r="AZ25" s="86"/>
      <c r="BA25" s="85">
        <v>466852.5</v>
      </c>
      <c r="BB25" s="85">
        <f t="shared" si="12"/>
        <v>466852.5</v>
      </c>
      <c r="BC25" s="80"/>
      <c r="BD25" s="88">
        <v>0</v>
      </c>
      <c r="BE25" s="87"/>
      <c r="BF25" s="86"/>
      <c r="BG25" s="85">
        <v>5321975</v>
      </c>
      <c r="BH25" s="85">
        <f t="shared" si="13"/>
        <v>5321975</v>
      </c>
      <c r="BI25" s="80"/>
      <c r="BJ25" s="88">
        <v>0</v>
      </c>
      <c r="BK25" s="87"/>
      <c r="BL25" s="86"/>
      <c r="BM25" s="85">
        <v>4941775</v>
      </c>
      <c r="BN25" s="85">
        <f t="shared" si="14"/>
        <v>4941775</v>
      </c>
      <c r="BO25" s="80"/>
      <c r="BP25" s="88">
        <v>0</v>
      </c>
      <c r="BQ25" s="87"/>
      <c r="BR25" s="86"/>
      <c r="BS25" s="85">
        <v>718681.25</v>
      </c>
      <c r="BT25" s="85">
        <f t="shared" si="15"/>
        <v>718681.25</v>
      </c>
      <c r="BU25" s="80"/>
      <c r="BV25" s="88">
        <v>0</v>
      </c>
      <c r="BW25" s="87"/>
      <c r="BX25" s="86"/>
      <c r="BY25" s="85">
        <v>1884575</v>
      </c>
      <c r="BZ25" s="85">
        <f t="shared" si="16"/>
        <v>1884575</v>
      </c>
      <c r="CA25" s="80"/>
      <c r="CB25" s="88">
        <v>0</v>
      </c>
      <c r="CC25" s="87"/>
      <c r="CD25" s="86"/>
      <c r="CE25" s="85">
        <v>2198886.75</v>
      </c>
      <c r="CF25" s="85">
        <v>-769610.36</v>
      </c>
      <c r="CG25" s="85">
        <f t="shared" si="17"/>
        <v>1429276.3900000001</v>
      </c>
      <c r="CH25" s="85">
        <f t="shared" si="18"/>
        <v>1429276.3900000001</v>
      </c>
      <c r="CI25" s="80"/>
      <c r="CJ25" s="79">
        <v>0</v>
      </c>
      <c r="CK25" s="87"/>
      <c r="CL25" s="86"/>
      <c r="CM25" s="85">
        <v>0</v>
      </c>
      <c r="CN25" s="85">
        <f t="shared" si="19"/>
        <v>0</v>
      </c>
      <c r="CO25" s="80"/>
      <c r="CP25" s="88">
        <v>0</v>
      </c>
      <c r="CQ25" s="87"/>
      <c r="CR25" s="86"/>
      <c r="CS25" s="85">
        <v>0</v>
      </c>
      <c r="CT25" s="85">
        <f t="shared" si="20"/>
        <v>0</v>
      </c>
      <c r="CU25" s="80"/>
      <c r="CV25" s="88">
        <v>0</v>
      </c>
      <c r="CW25" s="87"/>
      <c r="CX25" s="86"/>
      <c r="CY25" s="85">
        <v>0</v>
      </c>
      <c r="CZ25" s="85">
        <f t="shared" si="21"/>
        <v>0</v>
      </c>
      <c r="DA25" s="80"/>
      <c r="DB25" s="88"/>
      <c r="DC25" s="87"/>
      <c r="DD25" s="86"/>
      <c r="DE25" s="85"/>
      <c r="DF25" s="85"/>
      <c r="DG25" s="80"/>
      <c r="DH25" s="88"/>
      <c r="DI25" s="87"/>
      <c r="DJ25" s="86"/>
      <c r="DK25" s="85"/>
      <c r="DL25" s="85"/>
      <c r="DM25" s="80"/>
      <c r="DN25" s="88">
        <v>0</v>
      </c>
      <c r="DO25" s="87"/>
      <c r="DP25" s="86"/>
      <c r="DQ25" s="85"/>
      <c r="DR25" s="85">
        <f t="shared" si="24"/>
        <v>0</v>
      </c>
      <c r="DS25" s="80"/>
      <c r="DT25" s="88"/>
      <c r="DU25" s="87"/>
      <c r="DV25" s="86"/>
      <c r="DW25" s="85"/>
      <c r="DX25" s="85">
        <f t="shared" si="25"/>
        <v>0</v>
      </c>
      <c r="DY25" s="80"/>
    </row>
    <row r="26" spans="1:129" x14ac:dyDescent="0.25">
      <c r="A26" s="62"/>
      <c r="B26" s="7">
        <v>2019</v>
      </c>
      <c r="C26" s="63"/>
      <c r="D26" s="6">
        <v>43661</v>
      </c>
      <c r="E26" s="63"/>
      <c r="F26" s="2">
        <v>0</v>
      </c>
      <c r="G26" s="1"/>
      <c r="H26" s="2">
        <f>+F26-J26</f>
        <v>0</v>
      </c>
      <c r="I26" s="1"/>
      <c r="J26" s="2">
        <f>IFERROR(VLOOKUP(A26,DC!A:C,3,FALSE),0)+IFERROR(VLOOKUP(C26,DC!A:C,3,FALSE),0)+IFERROR(VLOOKUP(E26,DC!A:C,3,FALSE),0)+IFERROR(VLOOKUP(G26,DC!A:C,3,FALSE),0)</f>
        <v>0</v>
      </c>
      <c r="K26" s="21"/>
      <c r="L26" s="6">
        <v>51014</v>
      </c>
      <c r="M26" s="6"/>
      <c r="N26" s="2">
        <v>89095000</v>
      </c>
      <c r="O26" s="21"/>
      <c r="P26" s="2">
        <f t="shared" si="27"/>
        <v>89095000</v>
      </c>
      <c r="Q26" s="1"/>
      <c r="R26" s="2">
        <f t="shared" si="28"/>
        <v>37342022.5</v>
      </c>
      <c r="S26" s="1"/>
      <c r="T26" s="2">
        <f t="shared" ref="T26" si="38">SUM(P26:R26)</f>
        <v>126437022.5</v>
      </c>
      <c r="V26" s="48"/>
      <c r="W26" s="84" t="s">
        <v>229</v>
      </c>
      <c r="X26" s="79">
        <f t="shared" si="6"/>
        <v>105275000</v>
      </c>
      <c r="Y26" s="90"/>
      <c r="Z26" s="90"/>
      <c r="AA26" s="79">
        <f t="shared" si="7"/>
        <v>31631269.25</v>
      </c>
      <c r="AB26" s="85">
        <f t="shared" si="8"/>
        <v>136906269.25</v>
      </c>
      <c r="AC26" s="82">
        <f>+AB26+AB25</f>
        <v>168537538.5</v>
      </c>
      <c r="AD26" s="81">
        <f t="shared" si="26"/>
        <v>769610.36</v>
      </c>
      <c r="AE26" s="80">
        <f>+AB26+AB25-AD26-AD25</f>
        <v>166998317.77999997</v>
      </c>
      <c r="AF26" s="88">
        <v>4025000</v>
      </c>
      <c r="AG26" s="87" t="s">
        <v>198</v>
      </c>
      <c r="AH26" s="86">
        <v>0.05</v>
      </c>
      <c r="AI26" s="85">
        <v>997350</v>
      </c>
      <c r="AJ26" s="85">
        <f t="shared" si="9"/>
        <v>5022350</v>
      </c>
      <c r="AK26" s="82">
        <f>+AJ25+AJ26</f>
        <v>6019700</v>
      </c>
      <c r="AL26" s="88">
        <v>15105000</v>
      </c>
      <c r="AM26" s="87" t="s">
        <v>198</v>
      </c>
      <c r="AN26" s="86">
        <v>0.05</v>
      </c>
      <c r="AO26" s="85">
        <v>6243994</v>
      </c>
      <c r="AP26" s="85">
        <f t="shared" si="10"/>
        <v>21348994</v>
      </c>
      <c r="AQ26" s="82">
        <f>+AP25+AP26</f>
        <v>27592988</v>
      </c>
      <c r="AR26" s="88">
        <v>23430000</v>
      </c>
      <c r="AS26" s="87" t="s">
        <v>198</v>
      </c>
      <c r="AT26" s="86">
        <v>0.05</v>
      </c>
      <c r="AU26" s="85">
        <v>8857179.75</v>
      </c>
      <c r="AV26" s="85">
        <f t="shared" si="11"/>
        <v>32287179.75</v>
      </c>
      <c r="AW26" s="82">
        <f>+AV25+AV26</f>
        <v>41144359.5</v>
      </c>
      <c r="AX26" s="88">
        <v>1310000</v>
      </c>
      <c r="AY26" s="87" t="s">
        <v>198</v>
      </c>
      <c r="AZ26" s="86">
        <v>0.05</v>
      </c>
      <c r="BA26" s="85">
        <v>466852.5</v>
      </c>
      <c r="BB26" s="85">
        <f t="shared" si="12"/>
        <v>1776852.5</v>
      </c>
      <c r="BC26" s="82">
        <f>+BB25+BB26</f>
        <v>2243705</v>
      </c>
      <c r="BD26" s="88">
        <v>10765000</v>
      </c>
      <c r="BE26" s="87" t="s">
        <v>198</v>
      </c>
      <c r="BF26" s="86">
        <v>0.05</v>
      </c>
      <c r="BG26" s="85">
        <v>5321975</v>
      </c>
      <c r="BH26" s="85">
        <f t="shared" si="13"/>
        <v>16086975</v>
      </c>
      <c r="BI26" s="82">
        <f>+BH25+BH26</f>
        <v>21408950</v>
      </c>
      <c r="BJ26" s="88">
        <v>20135000</v>
      </c>
      <c r="BK26" s="87" t="s">
        <v>198</v>
      </c>
      <c r="BL26" s="86">
        <v>0.05</v>
      </c>
      <c r="BM26" s="85">
        <v>4941775</v>
      </c>
      <c r="BN26" s="85">
        <f t="shared" si="14"/>
        <v>25076775</v>
      </c>
      <c r="BO26" s="82">
        <f>+BN25+BN26</f>
        <v>30018550</v>
      </c>
      <c r="BP26" s="88">
        <v>4225000</v>
      </c>
      <c r="BQ26" s="87" t="s">
        <v>198</v>
      </c>
      <c r="BR26" s="86">
        <v>3.5000000000000003E-2</v>
      </c>
      <c r="BS26" s="85">
        <v>718681.25</v>
      </c>
      <c r="BT26" s="85">
        <f t="shared" si="15"/>
        <v>4943681.25</v>
      </c>
      <c r="BU26" s="82">
        <f>+BT25+BT26</f>
        <v>5662362.5</v>
      </c>
      <c r="BV26" s="88">
        <v>21305000</v>
      </c>
      <c r="BW26" s="87" t="s">
        <v>198</v>
      </c>
      <c r="BX26" s="86">
        <v>0.05</v>
      </c>
      <c r="BY26" s="85">
        <v>1884575</v>
      </c>
      <c r="BZ26" s="85">
        <f t="shared" si="16"/>
        <v>23189575</v>
      </c>
      <c r="CA26" s="82">
        <f>+BZ25+BZ26</f>
        <v>25074150</v>
      </c>
      <c r="CB26" s="88">
        <v>4975000</v>
      </c>
      <c r="CC26" s="87" t="s">
        <v>198</v>
      </c>
      <c r="CD26" s="86">
        <v>5.5599999999999997E-2</v>
      </c>
      <c r="CE26" s="85">
        <v>2198886.75</v>
      </c>
      <c r="CF26" s="85">
        <v>-769610.36</v>
      </c>
      <c r="CG26" s="85">
        <f t="shared" si="17"/>
        <v>1429276.3900000001</v>
      </c>
      <c r="CH26" s="85">
        <f t="shared" si="18"/>
        <v>6404276.3900000006</v>
      </c>
      <c r="CI26" s="82">
        <f>+CH25+CH26</f>
        <v>7833552.7800000012</v>
      </c>
      <c r="CJ26" s="79">
        <v>0</v>
      </c>
      <c r="CK26" s="87"/>
      <c r="CL26" s="86"/>
      <c r="CM26" s="85">
        <v>0</v>
      </c>
      <c r="CN26" s="85">
        <f t="shared" si="19"/>
        <v>0</v>
      </c>
      <c r="CO26" s="82">
        <f>+CN25+CN26</f>
        <v>0</v>
      </c>
      <c r="CP26" s="88">
        <v>0</v>
      </c>
      <c r="CQ26" s="87"/>
      <c r="CR26" s="86"/>
      <c r="CS26" s="85">
        <v>0</v>
      </c>
      <c r="CT26" s="85">
        <f t="shared" si="20"/>
        <v>0</v>
      </c>
      <c r="CU26" s="82">
        <f>+CT25+CT26</f>
        <v>0</v>
      </c>
      <c r="CV26" s="88">
        <v>0</v>
      </c>
      <c r="CW26" s="87"/>
      <c r="CX26" s="86">
        <v>0</v>
      </c>
      <c r="CY26" s="85">
        <v>0</v>
      </c>
      <c r="CZ26" s="85">
        <f t="shared" si="21"/>
        <v>0</v>
      </c>
      <c r="DA26" s="82">
        <f>+CZ25+CZ26</f>
        <v>0</v>
      </c>
      <c r="DB26" s="88"/>
      <c r="DC26" s="87"/>
      <c r="DD26" s="86"/>
      <c r="DE26" s="85"/>
      <c r="DF26" s="85"/>
      <c r="DG26" s="82"/>
      <c r="DH26" s="88"/>
      <c r="DI26" s="87"/>
      <c r="DJ26" s="86"/>
      <c r="DK26" s="85"/>
      <c r="DL26" s="85"/>
      <c r="DM26" s="82"/>
      <c r="DN26" s="88">
        <v>70952.06</v>
      </c>
      <c r="DO26" s="87"/>
      <c r="DP26" s="86"/>
      <c r="DQ26" s="85">
        <v>68018.009999999995</v>
      </c>
      <c r="DR26" s="85">
        <f t="shared" si="24"/>
        <v>138970.07</v>
      </c>
      <c r="DS26" s="82">
        <f>+DR25+DR26</f>
        <v>138970.07</v>
      </c>
      <c r="DT26" s="88">
        <v>347345.87</v>
      </c>
      <c r="DU26" s="87"/>
      <c r="DV26" s="86"/>
      <c r="DW26" s="85">
        <v>377964.28</v>
      </c>
      <c r="DX26" s="85">
        <f t="shared" si="25"/>
        <v>725310.15</v>
      </c>
      <c r="DY26" s="82">
        <f>+DX25+DX26</f>
        <v>725310.15</v>
      </c>
    </row>
    <row r="27" spans="1:129" x14ac:dyDescent="0.25">
      <c r="B27" s="19"/>
      <c r="C27" s="19"/>
      <c r="D27" s="24"/>
      <c r="E27" s="19"/>
      <c r="F27" s="1"/>
      <c r="G27" s="1"/>
      <c r="H27" s="1"/>
      <c r="I27" s="1"/>
      <c r="J27" s="1"/>
      <c r="L27" s="19"/>
      <c r="M27" s="51"/>
      <c r="N27" s="3"/>
      <c r="P27" s="3"/>
      <c r="Q27" s="1"/>
      <c r="R27" s="3"/>
      <c r="S27" s="1"/>
      <c r="T27" s="3"/>
      <c r="W27" s="84" t="s">
        <v>228</v>
      </c>
      <c r="X27" s="79">
        <f t="shared" si="6"/>
        <v>0</v>
      </c>
      <c r="Y27" s="90"/>
      <c r="Z27" s="90"/>
      <c r="AA27" s="79">
        <f t="shared" si="7"/>
        <v>29533433</v>
      </c>
      <c r="AB27" s="85">
        <f t="shared" si="8"/>
        <v>29533433</v>
      </c>
      <c r="AC27" s="82"/>
      <c r="AD27" s="81">
        <f t="shared" si="26"/>
        <v>721203.61</v>
      </c>
      <c r="AE27" s="80"/>
      <c r="AF27" s="88"/>
      <c r="AG27" s="87"/>
      <c r="AH27" s="86"/>
      <c r="AI27" s="85">
        <v>896725</v>
      </c>
      <c r="AJ27" s="85">
        <f t="shared" si="9"/>
        <v>896725</v>
      </c>
      <c r="AK27" s="80"/>
      <c r="AL27" s="88">
        <v>0</v>
      </c>
      <c r="AM27" s="87"/>
      <c r="AN27" s="86"/>
      <c r="AO27" s="85">
        <v>6063489.25</v>
      </c>
      <c r="AP27" s="85">
        <f t="shared" si="10"/>
        <v>6063489.25</v>
      </c>
      <c r="AQ27" s="80"/>
      <c r="AR27" s="88">
        <v>0</v>
      </c>
      <c r="AS27" s="87"/>
      <c r="AT27" s="86"/>
      <c r="AU27" s="85">
        <v>8571333.75</v>
      </c>
      <c r="AV27" s="85">
        <f t="shared" si="11"/>
        <v>8571333.75</v>
      </c>
      <c r="AW27" s="80"/>
      <c r="AX27" s="88">
        <v>0</v>
      </c>
      <c r="AY27" s="87"/>
      <c r="AZ27" s="86"/>
      <c r="BA27" s="85">
        <v>453359.5</v>
      </c>
      <c r="BB27" s="85">
        <f t="shared" si="12"/>
        <v>453359.5</v>
      </c>
      <c r="BC27" s="80"/>
      <c r="BD27" s="88">
        <v>0</v>
      </c>
      <c r="BE27" s="87"/>
      <c r="BF27" s="86"/>
      <c r="BG27" s="85">
        <v>5052850</v>
      </c>
      <c r="BH27" s="85">
        <f t="shared" si="13"/>
        <v>5052850</v>
      </c>
      <c r="BI27" s="80"/>
      <c r="BJ27" s="88">
        <v>0</v>
      </c>
      <c r="BK27" s="87"/>
      <c r="BL27" s="86"/>
      <c r="BM27" s="85">
        <v>4438400</v>
      </c>
      <c r="BN27" s="85">
        <f t="shared" si="14"/>
        <v>4438400</v>
      </c>
      <c r="BO27" s="80"/>
      <c r="BP27" s="88">
        <v>0</v>
      </c>
      <c r="BQ27" s="87"/>
      <c r="BR27" s="86"/>
      <c r="BS27" s="85">
        <v>644743.75</v>
      </c>
      <c r="BT27" s="85">
        <f t="shared" si="15"/>
        <v>644743.75</v>
      </c>
      <c r="BU27" s="80"/>
      <c r="BV27" s="88">
        <v>0</v>
      </c>
      <c r="BW27" s="87"/>
      <c r="BX27" s="86"/>
      <c r="BY27" s="85">
        <v>1351950</v>
      </c>
      <c r="BZ27" s="85">
        <f t="shared" si="16"/>
        <v>1351950</v>
      </c>
      <c r="CA27" s="80"/>
      <c r="CB27" s="88">
        <v>0</v>
      </c>
      <c r="CC27" s="87"/>
      <c r="CD27" s="86"/>
      <c r="CE27" s="85">
        <v>2060581.75</v>
      </c>
      <c r="CF27" s="85">
        <v>-721203.61</v>
      </c>
      <c r="CG27" s="85">
        <f t="shared" si="17"/>
        <v>1339378.1400000001</v>
      </c>
      <c r="CH27" s="85">
        <f t="shared" si="18"/>
        <v>1339378.1400000001</v>
      </c>
      <c r="CI27" s="80"/>
      <c r="CJ27" s="79">
        <v>0</v>
      </c>
      <c r="CK27" s="87"/>
      <c r="CL27" s="86"/>
      <c r="CM27" s="85">
        <v>0</v>
      </c>
      <c r="CN27" s="85">
        <f t="shared" si="19"/>
        <v>0</v>
      </c>
      <c r="CO27" s="80"/>
      <c r="CP27" s="88">
        <v>0</v>
      </c>
      <c r="CQ27" s="87"/>
      <c r="CR27" s="86"/>
      <c r="CS27" s="85">
        <v>0</v>
      </c>
      <c r="CT27" s="85">
        <f t="shared" si="20"/>
        <v>0</v>
      </c>
      <c r="CU27" s="80"/>
      <c r="CV27" s="88">
        <v>0</v>
      </c>
      <c r="CW27" s="87"/>
      <c r="CX27" s="86"/>
      <c r="CY27" s="85">
        <v>0</v>
      </c>
      <c r="CZ27" s="85">
        <f t="shared" si="21"/>
        <v>0</v>
      </c>
      <c r="DA27" s="80"/>
      <c r="DB27" s="88"/>
      <c r="DC27" s="87"/>
      <c r="DD27" s="86"/>
      <c r="DE27" s="85"/>
      <c r="DF27" s="85"/>
      <c r="DG27" s="80"/>
      <c r="DH27" s="88"/>
      <c r="DI27" s="87"/>
      <c r="DJ27" s="86"/>
      <c r="DK27" s="85"/>
      <c r="DL27" s="85"/>
      <c r="DM27" s="80"/>
      <c r="DN27" s="88">
        <v>0</v>
      </c>
      <c r="DO27" s="87"/>
      <c r="DP27" s="86"/>
      <c r="DQ27" s="85"/>
      <c r="DR27" s="85">
        <f t="shared" si="24"/>
        <v>0</v>
      </c>
      <c r="DS27" s="80"/>
      <c r="DT27" s="88"/>
      <c r="DU27" s="87"/>
      <c r="DV27" s="86"/>
      <c r="DW27" s="85"/>
      <c r="DX27" s="85">
        <f t="shared" si="25"/>
        <v>0</v>
      </c>
      <c r="DY27" s="80"/>
    </row>
    <row r="28" spans="1:129" ht="15.75" thickBot="1" x14ac:dyDescent="0.3">
      <c r="B28" s="19" t="s">
        <v>5</v>
      </c>
      <c r="C28" s="19"/>
      <c r="D28" s="24"/>
      <c r="E28" s="19"/>
      <c r="F28" s="25">
        <f>SUM(F11:F26)</f>
        <v>2396284831.6399999</v>
      </c>
      <c r="G28" s="1"/>
      <c r="H28" s="25">
        <f>SUM(H11:H26)</f>
        <v>1296857172.3099999</v>
      </c>
      <c r="I28" s="1"/>
      <c r="J28" s="25">
        <f>SUM(J11:J26)</f>
        <v>1025278795.5400001</v>
      </c>
      <c r="K28" s="21"/>
      <c r="L28" s="21"/>
      <c r="M28" s="21"/>
      <c r="N28" s="25">
        <f>SUM(N11:N26)</f>
        <v>2880105552.7200003</v>
      </c>
      <c r="O28" s="21"/>
      <c r="P28" s="25">
        <f>SUM(P11:P26)</f>
        <v>2593955307.1199999</v>
      </c>
      <c r="Q28" s="1"/>
      <c r="R28" s="25">
        <f>SUM(R11:R26)</f>
        <v>1317847857.97</v>
      </c>
      <c r="S28" s="1"/>
      <c r="T28" s="25">
        <f>SUM(T11:T26)</f>
        <v>3911803165.0900002</v>
      </c>
      <c r="W28" s="84" t="s">
        <v>227</v>
      </c>
      <c r="X28" s="79">
        <f t="shared" si="6"/>
        <v>108475000</v>
      </c>
      <c r="Y28" s="90"/>
      <c r="Z28" s="90"/>
      <c r="AA28" s="79">
        <f t="shared" si="7"/>
        <v>29533433</v>
      </c>
      <c r="AB28" s="85">
        <f t="shared" si="8"/>
        <v>138008433</v>
      </c>
      <c r="AC28" s="82">
        <f>+AB28+AB27</f>
        <v>167541866</v>
      </c>
      <c r="AD28" s="81">
        <f t="shared" si="26"/>
        <v>721203.61</v>
      </c>
      <c r="AE28" s="80">
        <f>+AB28+AB27-AD28-AD27</f>
        <v>166099458.77999997</v>
      </c>
      <c r="AF28" s="88">
        <v>4235000</v>
      </c>
      <c r="AG28" s="87" t="s">
        <v>198</v>
      </c>
      <c r="AH28" s="86">
        <v>0.05</v>
      </c>
      <c r="AI28" s="85">
        <v>896725</v>
      </c>
      <c r="AJ28" s="85">
        <f t="shared" si="9"/>
        <v>5131725</v>
      </c>
      <c r="AK28" s="82">
        <f>+AJ27+AJ28</f>
        <v>6028450</v>
      </c>
      <c r="AL28" s="88">
        <v>15455000</v>
      </c>
      <c r="AM28" s="87" t="s">
        <v>198</v>
      </c>
      <c r="AN28" s="86">
        <v>0.05</v>
      </c>
      <c r="AO28" s="85">
        <v>6063489.25</v>
      </c>
      <c r="AP28" s="85">
        <f t="shared" si="10"/>
        <v>21518489.25</v>
      </c>
      <c r="AQ28" s="82">
        <f>+AP27+AP28</f>
        <v>27581978.5</v>
      </c>
      <c r="AR28" s="88">
        <v>23995000</v>
      </c>
      <c r="AS28" s="87" t="s">
        <v>198</v>
      </c>
      <c r="AT28" s="86">
        <v>0.05</v>
      </c>
      <c r="AU28" s="85">
        <v>8571333.75</v>
      </c>
      <c r="AV28" s="85">
        <f t="shared" si="11"/>
        <v>32566333.75</v>
      </c>
      <c r="AW28" s="82">
        <f>+AV27+AV28</f>
        <v>41137667.5</v>
      </c>
      <c r="AX28" s="88">
        <v>1345000</v>
      </c>
      <c r="AY28" s="87" t="s">
        <v>198</v>
      </c>
      <c r="AZ28" s="86">
        <v>0.05</v>
      </c>
      <c r="BA28" s="85">
        <v>453359.5</v>
      </c>
      <c r="BB28" s="85">
        <f t="shared" si="12"/>
        <v>1798359.5</v>
      </c>
      <c r="BC28" s="82">
        <f>+BB27+BB28</f>
        <v>2251719</v>
      </c>
      <c r="BD28" s="88">
        <v>11310000</v>
      </c>
      <c r="BE28" s="87" t="s">
        <v>198</v>
      </c>
      <c r="BF28" s="86">
        <v>0.05</v>
      </c>
      <c r="BG28" s="85">
        <v>5052850</v>
      </c>
      <c r="BH28" s="85">
        <f t="shared" si="13"/>
        <v>16362850</v>
      </c>
      <c r="BI28" s="82">
        <f>+BH27+BH28</f>
        <v>21415700</v>
      </c>
      <c r="BJ28" s="88">
        <v>8280000</v>
      </c>
      <c r="BK28" s="87" t="s">
        <v>198</v>
      </c>
      <c r="BL28" s="86">
        <v>0.03</v>
      </c>
      <c r="BM28" s="85">
        <v>4438400</v>
      </c>
      <c r="BN28" s="85">
        <f t="shared" si="14"/>
        <v>12718400</v>
      </c>
      <c r="BO28" s="82">
        <f>+BN27+BN28</f>
        <v>17156800</v>
      </c>
      <c r="BP28" s="88">
        <v>16330000</v>
      </c>
      <c r="BQ28" s="87" t="s">
        <v>198</v>
      </c>
      <c r="BR28" s="86">
        <v>3.5000000000000003E-2</v>
      </c>
      <c r="BS28" s="85">
        <v>644743.75</v>
      </c>
      <c r="BT28" s="85">
        <f t="shared" si="15"/>
        <v>16974743.75</v>
      </c>
      <c r="BU28" s="82">
        <f>+BT27+BT28</f>
        <v>17619487.5</v>
      </c>
      <c r="BV28" s="88">
        <v>22370000</v>
      </c>
      <c r="BW28" s="87" t="s">
        <v>198</v>
      </c>
      <c r="BX28" s="86">
        <v>0.04</v>
      </c>
      <c r="BY28" s="85">
        <v>1351950</v>
      </c>
      <c r="BZ28" s="85">
        <f t="shared" si="16"/>
        <v>23721950</v>
      </c>
      <c r="CA28" s="82">
        <f>+BZ27+BZ28</f>
        <v>25073900</v>
      </c>
      <c r="CB28" s="88">
        <v>5155000</v>
      </c>
      <c r="CC28" s="87" t="s">
        <v>198</v>
      </c>
      <c r="CD28" s="86">
        <v>5.91E-2</v>
      </c>
      <c r="CE28" s="85">
        <v>2060581.75</v>
      </c>
      <c r="CF28" s="85">
        <v>-721203.61</v>
      </c>
      <c r="CG28" s="85">
        <f t="shared" si="17"/>
        <v>1339378.1400000001</v>
      </c>
      <c r="CH28" s="85">
        <f t="shared" si="18"/>
        <v>6494378.1400000006</v>
      </c>
      <c r="CI28" s="82">
        <f>+CH27+CH28</f>
        <v>7833756.2800000012</v>
      </c>
      <c r="CJ28" s="79">
        <v>0</v>
      </c>
      <c r="CK28" s="87"/>
      <c r="CL28" s="86"/>
      <c r="CM28" s="85">
        <v>0</v>
      </c>
      <c r="CN28" s="85">
        <f t="shared" si="19"/>
        <v>0</v>
      </c>
      <c r="CO28" s="82">
        <f>+CN27+CN28</f>
        <v>0</v>
      </c>
      <c r="CP28" s="88">
        <v>0</v>
      </c>
      <c r="CQ28" s="87"/>
      <c r="CR28" s="86"/>
      <c r="CS28" s="85">
        <v>0</v>
      </c>
      <c r="CT28" s="85">
        <f t="shared" si="20"/>
        <v>0</v>
      </c>
      <c r="CU28" s="82">
        <f>+CT27+CT28</f>
        <v>0</v>
      </c>
      <c r="CV28" s="88">
        <v>0</v>
      </c>
      <c r="CW28" s="87"/>
      <c r="CX28" s="86">
        <v>0</v>
      </c>
      <c r="CY28" s="85">
        <v>0</v>
      </c>
      <c r="CZ28" s="85">
        <f t="shared" si="21"/>
        <v>0</v>
      </c>
      <c r="DA28" s="82">
        <f>+CZ27+CZ28</f>
        <v>0</v>
      </c>
      <c r="DB28" s="88"/>
      <c r="DC28" s="87"/>
      <c r="DD28" s="86"/>
      <c r="DE28" s="85"/>
      <c r="DF28" s="85"/>
      <c r="DG28" s="82"/>
      <c r="DH28" s="88"/>
      <c r="DI28" s="87"/>
      <c r="DJ28" s="86"/>
      <c r="DK28" s="85"/>
      <c r="DL28" s="85"/>
      <c r="DM28" s="82"/>
      <c r="DN28" s="88">
        <v>73260.13</v>
      </c>
      <c r="DO28" s="87"/>
      <c r="DP28" s="86"/>
      <c r="DQ28" s="85">
        <v>65709.94</v>
      </c>
      <c r="DR28" s="85">
        <f t="shared" si="24"/>
        <v>138970.07</v>
      </c>
      <c r="DS28" s="82">
        <f>+DR27+DR28</f>
        <v>138970.07</v>
      </c>
      <c r="DT28" s="88">
        <v>358645.04</v>
      </c>
      <c r="DU28" s="87"/>
      <c r="DV28" s="86"/>
      <c r="DW28" s="85">
        <v>366665.12</v>
      </c>
      <c r="DX28" s="85">
        <f t="shared" si="25"/>
        <v>725310.15999999992</v>
      </c>
      <c r="DY28" s="82">
        <f>+DX27+DX28</f>
        <v>725310.15999999992</v>
      </c>
    </row>
    <row r="29" spans="1:129" ht="19.5" thickTop="1" x14ac:dyDescent="0.3">
      <c r="D29" s="26"/>
      <c r="H29" s="27"/>
      <c r="P29"/>
      <c r="Q29"/>
      <c r="R29"/>
      <c r="S29"/>
      <c r="T29"/>
      <c r="W29" s="84" t="s">
        <v>226</v>
      </c>
      <c r="X29" s="79">
        <f t="shared" si="6"/>
        <v>0</v>
      </c>
      <c r="Y29" s="90"/>
      <c r="Z29" s="90"/>
      <c r="AA29" s="79">
        <f t="shared" si="7"/>
        <v>27617756.75</v>
      </c>
      <c r="AB29" s="85">
        <f t="shared" si="8"/>
        <v>27617756.75</v>
      </c>
      <c r="AC29" s="82"/>
      <c r="AD29" s="81">
        <f t="shared" si="26"/>
        <v>667888.02</v>
      </c>
      <c r="AE29" s="80"/>
      <c r="AF29" s="88"/>
      <c r="AG29" s="87"/>
      <c r="AH29" s="86"/>
      <c r="AI29" s="85">
        <v>790850</v>
      </c>
      <c r="AJ29" s="85">
        <f t="shared" si="9"/>
        <v>790850</v>
      </c>
      <c r="AK29" s="80"/>
      <c r="AL29" s="88">
        <v>0</v>
      </c>
      <c r="AM29" s="87"/>
      <c r="AN29" s="86"/>
      <c r="AO29" s="85">
        <v>5867210.75</v>
      </c>
      <c r="AP29" s="85">
        <f t="shared" si="10"/>
        <v>5867210.75</v>
      </c>
      <c r="AQ29" s="80"/>
      <c r="AR29" s="88">
        <v>0</v>
      </c>
      <c r="AS29" s="87"/>
      <c r="AT29" s="86"/>
      <c r="AU29" s="85">
        <v>8265397.5</v>
      </c>
      <c r="AV29" s="85">
        <f t="shared" si="11"/>
        <v>8265397.5</v>
      </c>
      <c r="AW29" s="80"/>
      <c r="AX29" s="88">
        <v>0</v>
      </c>
      <c r="AY29" s="87"/>
      <c r="AZ29" s="86"/>
      <c r="BA29" s="85">
        <v>438228.25</v>
      </c>
      <c r="BB29" s="85">
        <f t="shared" si="12"/>
        <v>438228.25</v>
      </c>
      <c r="BC29" s="80"/>
      <c r="BD29" s="88">
        <v>0</v>
      </c>
      <c r="BE29" s="87"/>
      <c r="BF29" s="86"/>
      <c r="BG29" s="85">
        <v>4770100</v>
      </c>
      <c r="BH29" s="85">
        <f t="shared" si="13"/>
        <v>4770100</v>
      </c>
      <c r="BI29" s="80"/>
      <c r="BJ29" s="88">
        <v>0</v>
      </c>
      <c r="BK29" s="87"/>
      <c r="BL29" s="86"/>
      <c r="BM29" s="85">
        <v>4314200</v>
      </c>
      <c r="BN29" s="85">
        <f t="shared" si="14"/>
        <v>4314200</v>
      </c>
      <c r="BO29" s="80"/>
      <c r="BP29" s="88">
        <v>0</v>
      </c>
      <c r="BQ29" s="87"/>
      <c r="BR29" s="86"/>
      <c r="BS29" s="85">
        <v>358968.75</v>
      </c>
      <c r="BT29" s="85">
        <f t="shared" si="15"/>
        <v>358968.75</v>
      </c>
      <c r="BU29" s="80"/>
      <c r="BV29" s="88">
        <v>0</v>
      </c>
      <c r="BW29" s="87"/>
      <c r="BX29" s="86"/>
      <c r="BY29" s="85">
        <v>904550</v>
      </c>
      <c r="BZ29" s="85">
        <f t="shared" si="16"/>
        <v>904550</v>
      </c>
      <c r="CA29" s="80"/>
      <c r="CB29" s="88">
        <v>0</v>
      </c>
      <c r="CC29" s="87"/>
      <c r="CD29" s="86"/>
      <c r="CE29" s="85">
        <v>1908251.5</v>
      </c>
      <c r="CF29" s="85">
        <v>-667888.02</v>
      </c>
      <c r="CG29" s="85">
        <f t="shared" si="17"/>
        <v>1240363.48</v>
      </c>
      <c r="CH29" s="85">
        <f t="shared" si="18"/>
        <v>1240363.48</v>
      </c>
      <c r="CI29" s="80"/>
      <c r="CJ29" s="79">
        <v>0</v>
      </c>
      <c r="CK29" s="87"/>
      <c r="CL29" s="86"/>
      <c r="CM29" s="85">
        <v>0</v>
      </c>
      <c r="CN29" s="85">
        <f t="shared" si="19"/>
        <v>0</v>
      </c>
      <c r="CO29" s="80"/>
      <c r="CP29" s="88">
        <v>0</v>
      </c>
      <c r="CQ29" s="87"/>
      <c r="CR29" s="86"/>
      <c r="CS29" s="85">
        <v>0</v>
      </c>
      <c r="CT29" s="85">
        <f t="shared" si="20"/>
        <v>0</v>
      </c>
      <c r="CU29" s="80"/>
      <c r="CV29" s="88">
        <v>0</v>
      </c>
      <c r="CW29" s="87"/>
      <c r="CX29" s="86"/>
      <c r="CY29" s="85">
        <v>0</v>
      </c>
      <c r="CZ29" s="85">
        <f t="shared" si="21"/>
        <v>0</v>
      </c>
      <c r="DA29" s="80"/>
      <c r="DB29" s="88"/>
      <c r="DC29" s="87"/>
      <c r="DD29" s="86"/>
      <c r="DE29" s="85"/>
      <c r="DF29" s="85"/>
      <c r="DG29" s="80"/>
      <c r="DH29" s="88"/>
      <c r="DI29" s="87"/>
      <c r="DJ29" s="86"/>
      <c r="DK29" s="85"/>
      <c r="DL29" s="85"/>
      <c r="DM29" s="80"/>
      <c r="DN29" s="88">
        <v>0</v>
      </c>
      <c r="DO29" s="87"/>
      <c r="DP29" s="86"/>
      <c r="DQ29" s="85"/>
      <c r="DR29" s="85">
        <f t="shared" si="24"/>
        <v>0</v>
      </c>
      <c r="DS29" s="80"/>
      <c r="DT29" s="88"/>
      <c r="DU29" s="87"/>
      <c r="DV29" s="86"/>
      <c r="DW29" s="85"/>
      <c r="DX29" s="85">
        <f t="shared" si="25"/>
        <v>0</v>
      </c>
      <c r="DY29" s="80"/>
    </row>
    <row r="30" spans="1:129" x14ac:dyDescent="0.25">
      <c r="D30" s="26" t="s">
        <v>109</v>
      </c>
      <c r="H30" s="48"/>
      <c r="P30"/>
      <c r="Q30"/>
      <c r="R30"/>
      <c r="S30"/>
      <c r="T30"/>
      <c r="W30" s="84" t="s">
        <v>225</v>
      </c>
      <c r="X30" s="79">
        <f t="shared" si="6"/>
        <v>113825000</v>
      </c>
      <c r="Y30" s="90"/>
      <c r="Z30" s="90"/>
      <c r="AA30" s="79">
        <f t="shared" si="7"/>
        <v>27617756.75</v>
      </c>
      <c r="AB30" s="85">
        <f t="shared" si="8"/>
        <v>141442756.75</v>
      </c>
      <c r="AC30" s="82">
        <f>+AB30+AB29</f>
        <v>169060513.5</v>
      </c>
      <c r="AD30" s="81">
        <f t="shared" si="26"/>
        <v>667888.02</v>
      </c>
      <c r="AE30" s="80">
        <f>+AB30+AB29-AD30-AD29</f>
        <v>167724737.45999998</v>
      </c>
      <c r="AF30" s="88">
        <v>4445000</v>
      </c>
      <c r="AG30" s="87" t="s">
        <v>198</v>
      </c>
      <c r="AH30" s="86">
        <v>0.05</v>
      </c>
      <c r="AI30" s="85">
        <v>790850</v>
      </c>
      <c r="AJ30" s="85">
        <f t="shared" si="9"/>
        <v>5235850</v>
      </c>
      <c r="AK30" s="82">
        <f>+AJ29+AJ30</f>
        <v>6026700</v>
      </c>
      <c r="AL30" s="88">
        <v>15835000</v>
      </c>
      <c r="AM30" s="87" t="s">
        <v>198</v>
      </c>
      <c r="AN30" s="86">
        <v>0.05</v>
      </c>
      <c r="AO30" s="85">
        <v>5867210.75</v>
      </c>
      <c r="AP30" s="85">
        <f t="shared" si="10"/>
        <v>21702210.75</v>
      </c>
      <c r="AQ30" s="82">
        <f>+AP29+AP30</f>
        <v>27569421.5</v>
      </c>
      <c r="AR30" s="88">
        <v>24610000</v>
      </c>
      <c r="AS30" s="87" t="s">
        <v>198</v>
      </c>
      <c r="AT30" s="86">
        <v>0.05</v>
      </c>
      <c r="AU30" s="85">
        <v>8265397.5</v>
      </c>
      <c r="AV30" s="85">
        <f t="shared" si="11"/>
        <v>32875397.5</v>
      </c>
      <c r="AW30" s="82">
        <f>+AV29+AV30</f>
        <v>41140795</v>
      </c>
      <c r="AX30" s="88">
        <v>1385000</v>
      </c>
      <c r="AY30" s="87" t="s">
        <v>198</v>
      </c>
      <c r="AZ30" s="86">
        <v>0.05</v>
      </c>
      <c r="BA30" s="85">
        <v>438228.25</v>
      </c>
      <c r="BB30" s="85">
        <f t="shared" si="12"/>
        <v>1823228.25</v>
      </c>
      <c r="BC30" s="82">
        <f>+BB29+BB30</f>
        <v>2261456.5</v>
      </c>
      <c r="BD30" s="88">
        <v>11870000</v>
      </c>
      <c r="BE30" s="87" t="s">
        <v>198</v>
      </c>
      <c r="BF30" s="86">
        <v>0.05</v>
      </c>
      <c r="BG30" s="85">
        <v>4770100</v>
      </c>
      <c r="BH30" s="85">
        <f t="shared" si="13"/>
        <v>16640100</v>
      </c>
      <c r="BI30" s="82">
        <f>+BH29+BH30</f>
        <v>21410200</v>
      </c>
      <c r="BJ30" s="88">
        <v>22255000</v>
      </c>
      <c r="BK30" s="87" t="s">
        <v>198</v>
      </c>
      <c r="BL30" s="86">
        <v>0.05</v>
      </c>
      <c r="BM30" s="85">
        <v>4314200</v>
      </c>
      <c r="BN30" s="85">
        <f t="shared" si="14"/>
        <v>26569200</v>
      </c>
      <c r="BO30" s="82">
        <f>+BN29+BN30</f>
        <v>30883400</v>
      </c>
      <c r="BP30" s="88">
        <v>4525000</v>
      </c>
      <c r="BQ30" s="87" t="s">
        <v>198</v>
      </c>
      <c r="BR30" s="86">
        <v>3.7499999999999999E-2</v>
      </c>
      <c r="BS30" s="85">
        <v>358968.75</v>
      </c>
      <c r="BT30" s="85">
        <f t="shared" si="15"/>
        <v>4883968.75</v>
      </c>
      <c r="BU30" s="82">
        <f>+BT29+BT30</f>
        <v>5242937.5</v>
      </c>
      <c r="BV30" s="88">
        <v>23545000</v>
      </c>
      <c r="BW30" s="87" t="s">
        <v>198</v>
      </c>
      <c r="BX30" s="86">
        <v>0.04</v>
      </c>
      <c r="BY30" s="85">
        <v>904550</v>
      </c>
      <c r="BZ30" s="85">
        <f t="shared" si="16"/>
        <v>24449550</v>
      </c>
      <c r="CA30" s="82">
        <f>+BZ29+BZ30</f>
        <v>25354100</v>
      </c>
      <c r="CB30" s="88">
        <v>5355000</v>
      </c>
      <c r="CC30" s="87" t="s">
        <v>198</v>
      </c>
      <c r="CD30" s="86">
        <v>5.91E-2</v>
      </c>
      <c r="CE30" s="85">
        <v>1908251.5</v>
      </c>
      <c r="CF30" s="85">
        <v>-667888.02</v>
      </c>
      <c r="CG30" s="85">
        <f t="shared" si="17"/>
        <v>1240363.48</v>
      </c>
      <c r="CH30" s="85">
        <f t="shared" si="18"/>
        <v>6595363.4800000004</v>
      </c>
      <c r="CI30" s="82">
        <f>+CH29+CH30</f>
        <v>7835726.9600000009</v>
      </c>
      <c r="CJ30" s="79">
        <v>0</v>
      </c>
      <c r="CK30" s="87"/>
      <c r="CL30" s="86"/>
      <c r="CM30" s="85">
        <v>0</v>
      </c>
      <c r="CN30" s="85">
        <f t="shared" si="19"/>
        <v>0</v>
      </c>
      <c r="CO30" s="82">
        <f>+CN29+CN30</f>
        <v>0</v>
      </c>
      <c r="CP30" s="88">
        <v>0</v>
      </c>
      <c r="CQ30" s="87"/>
      <c r="CR30" s="86"/>
      <c r="CS30" s="85">
        <v>0</v>
      </c>
      <c r="CT30" s="85">
        <f t="shared" si="20"/>
        <v>0</v>
      </c>
      <c r="CU30" s="82">
        <f>+CT29+CT30</f>
        <v>0</v>
      </c>
      <c r="CV30" s="88">
        <v>0</v>
      </c>
      <c r="CW30" s="87"/>
      <c r="CX30" s="86">
        <v>0</v>
      </c>
      <c r="CY30" s="85">
        <v>0</v>
      </c>
      <c r="CZ30" s="85">
        <f t="shared" si="21"/>
        <v>0</v>
      </c>
      <c r="DA30" s="82">
        <f>+CZ29+CZ30</f>
        <v>0</v>
      </c>
      <c r="DB30" s="88"/>
      <c r="DC30" s="87"/>
      <c r="DD30" s="86"/>
      <c r="DE30" s="85"/>
      <c r="DF30" s="85"/>
      <c r="DG30" s="82"/>
      <c r="DH30" s="88"/>
      <c r="DI30" s="87"/>
      <c r="DJ30" s="86"/>
      <c r="DK30" s="85"/>
      <c r="DL30" s="85"/>
      <c r="DM30" s="82"/>
      <c r="DN30" s="88">
        <v>75643.289999999994</v>
      </c>
      <c r="DO30" s="87"/>
      <c r="DP30" s="86"/>
      <c r="DQ30" s="85">
        <v>63326.79</v>
      </c>
      <c r="DR30" s="85">
        <f t="shared" si="24"/>
        <v>138970.07999999999</v>
      </c>
      <c r="DS30" s="82">
        <f>+DR29+DR30</f>
        <v>138970.07999999999</v>
      </c>
      <c r="DT30" s="88">
        <v>370311.76</v>
      </c>
      <c r="DU30" s="87"/>
      <c r="DV30" s="86"/>
      <c r="DW30" s="85">
        <v>354998.4</v>
      </c>
      <c r="DX30" s="85">
        <f t="shared" si="25"/>
        <v>725310.16</v>
      </c>
      <c r="DY30" s="82">
        <f>+DX29+DX30</f>
        <v>725310.16</v>
      </c>
    </row>
    <row r="31" spans="1:129" x14ac:dyDescent="0.25">
      <c r="D31" s="26" t="s">
        <v>34</v>
      </c>
      <c r="F31" s="10" t="s">
        <v>32</v>
      </c>
      <c r="Q31" s="1"/>
      <c r="S31" s="1"/>
      <c r="W31" s="84" t="s">
        <v>224</v>
      </c>
      <c r="X31" s="79">
        <f t="shared" si="6"/>
        <v>0</v>
      </c>
      <c r="Y31" s="90"/>
      <c r="Z31" s="90"/>
      <c r="AA31" s="79">
        <f t="shared" si="7"/>
        <v>25379940.25</v>
      </c>
      <c r="AB31" s="85">
        <f t="shared" si="8"/>
        <v>25379940.25</v>
      </c>
      <c r="AC31" s="82"/>
      <c r="AD31" s="81">
        <f t="shared" si="26"/>
        <v>612503.93000000005</v>
      </c>
      <c r="AE31" s="80"/>
      <c r="AF31" s="88"/>
      <c r="AG31" s="87"/>
      <c r="AH31" s="86"/>
      <c r="AI31" s="85">
        <v>679725</v>
      </c>
      <c r="AJ31" s="85">
        <f t="shared" si="9"/>
        <v>679725</v>
      </c>
      <c r="AK31" s="80"/>
      <c r="AL31" s="88">
        <v>0</v>
      </c>
      <c r="AM31" s="87"/>
      <c r="AN31" s="86"/>
      <c r="AO31" s="85">
        <v>5654230</v>
      </c>
      <c r="AP31" s="85">
        <f t="shared" si="10"/>
        <v>5654230</v>
      </c>
      <c r="AQ31" s="80"/>
      <c r="AR31" s="88">
        <v>0</v>
      </c>
      <c r="AS31" s="87"/>
      <c r="AT31" s="86"/>
      <c r="AU31" s="85">
        <v>7935623.5</v>
      </c>
      <c r="AV31" s="85">
        <f t="shared" si="11"/>
        <v>7935623.5</v>
      </c>
      <c r="AW31" s="80"/>
      <c r="AX31" s="88">
        <v>0</v>
      </c>
      <c r="AY31" s="87"/>
      <c r="AZ31" s="86"/>
      <c r="BA31" s="85">
        <v>421400.5</v>
      </c>
      <c r="BB31" s="85">
        <f t="shared" si="12"/>
        <v>421400.5</v>
      </c>
      <c r="BC31" s="80"/>
      <c r="BD31" s="88">
        <v>0</v>
      </c>
      <c r="BE31" s="87"/>
      <c r="BF31" s="86"/>
      <c r="BG31" s="85">
        <v>4473350</v>
      </c>
      <c r="BH31" s="85">
        <f t="shared" si="13"/>
        <v>4473350</v>
      </c>
      <c r="BI31" s="80"/>
      <c r="BJ31" s="88">
        <v>0</v>
      </c>
      <c r="BK31" s="87"/>
      <c r="BL31" s="86"/>
      <c r="BM31" s="85">
        <v>3757825</v>
      </c>
      <c r="BN31" s="85">
        <f t="shared" si="14"/>
        <v>3757825</v>
      </c>
      <c r="BO31" s="80"/>
      <c r="BP31" s="88">
        <v>0</v>
      </c>
      <c r="BQ31" s="87"/>
      <c r="BR31" s="86"/>
      <c r="BS31" s="85">
        <v>274125</v>
      </c>
      <c r="BT31" s="85">
        <f t="shared" si="15"/>
        <v>274125</v>
      </c>
      <c r="BU31" s="80"/>
      <c r="BV31" s="88">
        <v>0</v>
      </c>
      <c r="BW31" s="87"/>
      <c r="BX31" s="86"/>
      <c r="BY31" s="85">
        <v>433650</v>
      </c>
      <c r="BZ31" s="85">
        <f t="shared" si="16"/>
        <v>433650</v>
      </c>
      <c r="CA31" s="80"/>
      <c r="CB31" s="88">
        <v>0</v>
      </c>
      <c r="CC31" s="87"/>
      <c r="CD31" s="86"/>
      <c r="CE31" s="85">
        <v>1750011.25</v>
      </c>
      <c r="CF31" s="85">
        <v>-612503.93000000005</v>
      </c>
      <c r="CG31" s="85">
        <f t="shared" si="17"/>
        <v>1137507.3199999998</v>
      </c>
      <c r="CH31" s="85">
        <f t="shared" si="18"/>
        <v>1137507.3199999998</v>
      </c>
      <c r="CI31" s="80"/>
      <c r="CJ31" s="79">
        <v>0</v>
      </c>
      <c r="CK31" s="87"/>
      <c r="CL31" s="86"/>
      <c r="CM31" s="85">
        <v>0</v>
      </c>
      <c r="CN31" s="85">
        <f t="shared" si="19"/>
        <v>0</v>
      </c>
      <c r="CO31" s="80"/>
      <c r="CP31" s="88">
        <v>0</v>
      </c>
      <c r="CQ31" s="87"/>
      <c r="CR31" s="86"/>
      <c r="CS31" s="85">
        <v>0</v>
      </c>
      <c r="CT31" s="85">
        <f t="shared" si="20"/>
        <v>0</v>
      </c>
      <c r="CU31" s="80"/>
      <c r="CV31" s="88">
        <v>0</v>
      </c>
      <c r="CW31" s="87"/>
      <c r="CX31" s="86"/>
      <c r="CY31" s="85">
        <v>0</v>
      </c>
      <c r="CZ31" s="85">
        <f t="shared" si="21"/>
        <v>0</v>
      </c>
      <c r="DA31" s="80"/>
      <c r="DB31" s="88"/>
      <c r="DC31" s="87"/>
      <c r="DD31" s="86"/>
      <c r="DE31" s="85"/>
      <c r="DF31" s="85"/>
      <c r="DG31" s="80"/>
      <c r="DH31" s="88"/>
      <c r="DI31" s="87"/>
      <c r="DJ31" s="86"/>
      <c r="DK31" s="85"/>
      <c r="DL31" s="85"/>
      <c r="DM31" s="80"/>
      <c r="DN31" s="88">
        <v>0</v>
      </c>
      <c r="DO31" s="87"/>
      <c r="DP31" s="86"/>
      <c r="DQ31" s="85"/>
      <c r="DR31" s="85">
        <f t="shared" si="24"/>
        <v>0</v>
      </c>
      <c r="DS31" s="80"/>
      <c r="DT31" s="88"/>
      <c r="DU31" s="87"/>
      <c r="DV31" s="86"/>
      <c r="DW31" s="85"/>
      <c r="DX31" s="85">
        <f t="shared" si="25"/>
        <v>0</v>
      </c>
      <c r="DY31" s="80"/>
    </row>
    <row r="32" spans="1:129" x14ac:dyDescent="0.25">
      <c r="D32" s="26" t="s">
        <v>35</v>
      </c>
      <c r="F32" s="10" t="s">
        <v>33</v>
      </c>
      <c r="Q32" s="1"/>
      <c r="R32" s="47"/>
      <c r="S32" s="1"/>
      <c r="W32" s="84" t="s">
        <v>223</v>
      </c>
      <c r="X32" s="79">
        <f t="shared" si="6"/>
        <v>118495000</v>
      </c>
      <c r="Y32" s="90"/>
      <c r="Z32" s="90"/>
      <c r="AA32" s="79">
        <f t="shared" si="7"/>
        <v>25379940.25</v>
      </c>
      <c r="AB32" s="85">
        <f t="shared" si="8"/>
        <v>143874940.25</v>
      </c>
      <c r="AC32" s="82">
        <f>+AB32+AB31</f>
        <v>169254880.5</v>
      </c>
      <c r="AD32" s="81">
        <f t="shared" si="26"/>
        <v>612503.93000000005</v>
      </c>
      <c r="AE32" s="80">
        <f>+AB32+AB31-AD32-AD31</f>
        <v>168029872.63999999</v>
      </c>
      <c r="AF32" s="88">
        <v>4665000</v>
      </c>
      <c r="AG32" s="87" t="s">
        <v>198</v>
      </c>
      <c r="AH32" s="86">
        <v>0.05</v>
      </c>
      <c r="AI32" s="85">
        <v>679725</v>
      </c>
      <c r="AJ32" s="85">
        <f t="shared" si="9"/>
        <v>5344725</v>
      </c>
      <c r="AK32" s="82">
        <f>+AJ31+AJ32</f>
        <v>6024450</v>
      </c>
      <c r="AL32" s="88">
        <v>16240000</v>
      </c>
      <c r="AM32" s="87" t="s">
        <v>198</v>
      </c>
      <c r="AN32" s="86">
        <v>0.05</v>
      </c>
      <c r="AO32" s="85">
        <v>5654230</v>
      </c>
      <c r="AP32" s="85">
        <f t="shared" si="10"/>
        <v>21894230</v>
      </c>
      <c r="AQ32" s="82">
        <f>+AP31+AP32</f>
        <v>27548460</v>
      </c>
      <c r="AR32" s="88">
        <v>25270000</v>
      </c>
      <c r="AS32" s="87" t="s">
        <v>198</v>
      </c>
      <c r="AT32" s="86">
        <v>0.05</v>
      </c>
      <c r="AU32" s="85">
        <v>7935623.5</v>
      </c>
      <c r="AV32" s="85">
        <f t="shared" si="11"/>
        <v>33205623.5</v>
      </c>
      <c r="AW32" s="82">
        <f>+AV31+AV32</f>
        <v>41141247</v>
      </c>
      <c r="AX32" s="88">
        <v>1430000</v>
      </c>
      <c r="AY32" s="87" t="s">
        <v>198</v>
      </c>
      <c r="AZ32" s="86">
        <v>0.05</v>
      </c>
      <c r="BA32" s="85">
        <v>421400.5</v>
      </c>
      <c r="BB32" s="85">
        <f t="shared" si="12"/>
        <v>1851400.5</v>
      </c>
      <c r="BC32" s="82">
        <f>+BB31+BB32</f>
        <v>2272801</v>
      </c>
      <c r="BD32" s="88">
        <v>12460000</v>
      </c>
      <c r="BE32" s="87" t="s">
        <v>198</v>
      </c>
      <c r="BF32" s="86">
        <v>0.05</v>
      </c>
      <c r="BG32" s="85">
        <v>4473350</v>
      </c>
      <c r="BH32" s="85">
        <f t="shared" si="13"/>
        <v>16933350</v>
      </c>
      <c r="BI32" s="82">
        <f>+BH31+BH32</f>
        <v>21406700</v>
      </c>
      <c r="BJ32" s="88">
        <v>23395000</v>
      </c>
      <c r="BK32" s="87" t="s">
        <v>198</v>
      </c>
      <c r="BL32" s="86">
        <v>0.05</v>
      </c>
      <c r="BM32" s="85">
        <v>3757825</v>
      </c>
      <c r="BN32" s="85">
        <f t="shared" si="14"/>
        <v>27152825</v>
      </c>
      <c r="BO32" s="82">
        <f>+BN31+BN32</f>
        <v>30910650</v>
      </c>
      <c r="BP32" s="88">
        <v>4695000</v>
      </c>
      <c r="BQ32" s="87" t="s">
        <v>198</v>
      </c>
      <c r="BR32" s="86">
        <v>3.7499999999999999E-2</v>
      </c>
      <c r="BS32" s="85">
        <v>274125</v>
      </c>
      <c r="BT32" s="85">
        <f t="shared" si="15"/>
        <v>4969125</v>
      </c>
      <c r="BU32" s="82">
        <f>+BT31+BT32</f>
        <v>5243250</v>
      </c>
      <c r="BV32" s="88">
        <v>24780000</v>
      </c>
      <c r="BW32" s="87" t="s">
        <v>198</v>
      </c>
      <c r="BX32" s="86">
        <v>3.5000000000000003E-2</v>
      </c>
      <c r="BY32" s="85">
        <v>433650</v>
      </c>
      <c r="BZ32" s="85">
        <f t="shared" si="16"/>
        <v>25213650</v>
      </c>
      <c r="CA32" s="82">
        <f>+BZ31+BZ32</f>
        <v>25647300</v>
      </c>
      <c r="CB32" s="88">
        <v>5560000</v>
      </c>
      <c r="CC32" s="87" t="s">
        <v>198</v>
      </c>
      <c r="CD32" s="86">
        <v>5.91E-2</v>
      </c>
      <c r="CE32" s="85">
        <v>1750011.25</v>
      </c>
      <c r="CF32" s="85">
        <v>-612503.93000000005</v>
      </c>
      <c r="CG32" s="85">
        <f t="shared" si="17"/>
        <v>1137507.3199999998</v>
      </c>
      <c r="CH32" s="85">
        <f t="shared" si="18"/>
        <v>6697507.3200000003</v>
      </c>
      <c r="CI32" s="82">
        <f>+CH31+CH32</f>
        <v>7835014.6400000006</v>
      </c>
      <c r="CJ32" s="79">
        <v>0</v>
      </c>
      <c r="CK32" s="87"/>
      <c r="CL32" s="86"/>
      <c r="CM32" s="85">
        <v>0</v>
      </c>
      <c r="CN32" s="85">
        <f t="shared" si="19"/>
        <v>0</v>
      </c>
      <c r="CO32" s="82">
        <f>+CN31+CN32</f>
        <v>0</v>
      </c>
      <c r="CP32" s="88">
        <v>0</v>
      </c>
      <c r="CQ32" s="87"/>
      <c r="CR32" s="86"/>
      <c r="CS32" s="85">
        <v>0</v>
      </c>
      <c r="CT32" s="85">
        <f t="shared" si="20"/>
        <v>0</v>
      </c>
      <c r="CU32" s="82">
        <f>+CT31+CT32</f>
        <v>0</v>
      </c>
      <c r="CV32" s="88">
        <v>0</v>
      </c>
      <c r="CW32" s="87"/>
      <c r="CX32" s="86">
        <v>0</v>
      </c>
      <c r="CY32" s="85">
        <v>0</v>
      </c>
      <c r="CZ32" s="85">
        <f t="shared" si="21"/>
        <v>0</v>
      </c>
      <c r="DA32" s="82">
        <f>+CZ31+CZ32</f>
        <v>0</v>
      </c>
      <c r="DB32" s="88"/>
      <c r="DC32" s="87"/>
      <c r="DD32" s="86"/>
      <c r="DE32" s="85"/>
      <c r="DF32" s="85"/>
      <c r="DG32" s="82"/>
      <c r="DH32" s="88"/>
      <c r="DI32" s="87"/>
      <c r="DJ32" s="86"/>
      <c r="DK32" s="85"/>
      <c r="DL32" s="85"/>
      <c r="DM32" s="82"/>
      <c r="DN32" s="88">
        <v>78103.960000000006</v>
      </c>
      <c r="DO32" s="87"/>
      <c r="DP32" s="86"/>
      <c r="DQ32" s="85">
        <v>60866.11</v>
      </c>
      <c r="DR32" s="85">
        <f t="shared" si="24"/>
        <v>138970.07</v>
      </c>
      <c r="DS32" s="82">
        <f>+DR31+DR32</f>
        <v>138970.07</v>
      </c>
      <c r="DT32" s="88">
        <v>382358</v>
      </c>
      <c r="DU32" s="87"/>
      <c r="DV32" s="86"/>
      <c r="DW32" s="85">
        <v>342952.16</v>
      </c>
      <c r="DX32" s="85">
        <f t="shared" si="25"/>
        <v>725310.15999999992</v>
      </c>
      <c r="DY32" s="82">
        <f>+DX31+DX32</f>
        <v>725310.15999999992</v>
      </c>
    </row>
    <row r="33" spans="1:129" x14ac:dyDescent="0.25">
      <c r="W33" s="84" t="s">
        <v>222</v>
      </c>
      <c r="X33" s="79">
        <f t="shared" si="6"/>
        <v>0</v>
      </c>
      <c r="Y33" s="90"/>
      <c r="Z33" s="90"/>
      <c r="AA33" s="79">
        <f t="shared" si="7"/>
        <v>23087237</v>
      </c>
      <c r="AB33" s="85">
        <f t="shared" si="8"/>
        <v>23087237</v>
      </c>
      <c r="AC33" s="82"/>
      <c r="AD33" s="81">
        <f t="shared" si="26"/>
        <v>554999.63</v>
      </c>
      <c r="AE33" s="80"/>
      <c r="AF33" s="88"/>
      <c r="AG33" s="87"/>
      <c r="AH33" s="86"/>
      <c r="AI33" s="85">
        <v>563100</v>
      </c>
      <c r="AJ33" s="85">
        <f t="shared" si="9"/>
        <v>563100</v>
      </c>
      <c r="AK33" s="80"/>
      <c r="AL33" s="88">
        <v>0</v>
      </c>
      <c r="AM33" s="87"/>
      <c r="AN33" s="86"/>
      <c r="AO33" s="85">
        <v>5426058</v>
      </c>
      <c r="AP33" s="85">
        <f t="shared" si="10"/>
        <v>5426058</v>
      </c>
      <c r="AQ33" s="80"/>
      <c r="AR33" s="88">
        <v>0</v>
      </c>
      <c r="AS33" s="87"/>
      <c r="AT33" s="86"/>
      <c r="AU33" s="85">
        <v>7588161</v>
      </c>
      <c r="AV33" s="85">
        <f t="shared" si="11"/>
        <v>7588161</v>
      </c>
      <c r="AW33" s="80"/>
      <c r="AX33" s="88">
        <v>0</v>
      </c>
      <c r="AY33" s="87"/>
      <c r="AZ33" s="86"/>
      <c r="BA33" s="85">
        <v>403311</v>
      </c>
      <c r="BB33" s="85">
        <f t="shared" si="12"/>
        <v>403311</v>
      </c>
      <c r="BC33" s="80"/>
      <c r="BD33" s="88">
        <v>0</v>
      </c>
      <c r="BE33" s="87"/>
      <c r="BF33" s="86"/>
      <c r="BG33" s="85">
        <v>4161850</v>
      </c>
      <c r="BH33" s="85">
        <f t="shared" si="13"/>
        <v>4161850</v>
      </c>
      <c r="BI33" s="80"/>
      <c r="BJ33" s="88">
        <v>0</v>
      </c>
      <c r="BK33" s="87"/>
      <c r="BL33" s="86"/>
      <c r="BM33" s="85">
        <v>3172950</v>
      </c>
      <c r="BN33" s="85">
        <f t="shared" si="14"/>
        <v>3172950</v>
      </c>
      <c r="BO33" s="80"/>
      <c r="BP33" s="88">
        <v>0</v>
      </c>
      <c r="BQ33" s="87"/>
      <c r="BR33" s="86"/>
      <c r="BS33" s="85">
        <v>186093.75</v>
      </c>
      <c r="BT33" s="85">
        <f t="shared" si="15"/>
        <v>186093.75</v>
      </c>
      <c r="BU33" s="80"/>
      <c r="BV33" s="79">
        <v>0</v>
      </c>
      <c r="BW33" s="87"/>
      <c r="BX33" s="86"/>
      <c r="BY33" s="85">
        <v>0</v>
      </c>
      <c r="BZ33" s="85">
        <f t="shared" si="16"/>
        <v>0</v>
      </c>
      <c r="CA33" s="80"/>
      <c r="CB33" s="88">
        <v>0</v>
      </c>
      <c r="CC33" s="87"/>
      <c r="CD33" s="86"/>
      <c r="CE33" s="85">
        <v>1585713.25</v>
      </c>
      <c r="CF33" s="85">
        <v>-554999.63</v>
      </c>
      <c r="CG33" s="85">
        <f t="shared" si="17"/>
        <v>1030713.62</v>
      </c>
      <c r="CH33" s="85">
        <f t="shared" si="18"/>
        <v>1030713.62</v>
      </c>
      <c r="CI33" s="80"/>
      <c r="CJ33" s="79">
        <v>0</v>
      </c>
      <c r="CK33" s="87"/>
      <c r="CL33" s="86"/>
      <c r="CM33" s="85">
        <v>0</v>
      </c>
      <c r="CN33" s="85">
        <f t="shared" si="19"/>
        <v>0</v>
      </c>
      <c r="CO33" s="80"/>
      <c r="CP33" s="88">
        <v>0</v>
      </c>
      <c r="CQ33" s="87"/>
      <c r="CR33" s="86"/>
      <c r="CS33" s="85">
        <v>0</v>
      </c>
      <c r="CT33" s="85">
        <f t="shared" si="20"/>
        <v>0</v>
      </c>
      <c r="CU33" s="80"/>
      <c r="CV33" s="88">
        <v>0</v>
      </c>
      <c r="CW33" s="87"/>
      <c r="CX33" s="86"/>
      <c r="CY33" s="85">
        <v>0</v>
      </c>
      <c r="CZ33" s="85">
        <f t="shared" si="21"/>
        <v>0</v>
      </c>
      <c r="DA33" s="80"/>
      <c r="DB33" s="88"/>
      <c r="DC33" s="87"/>
      <c r="DD33" s="86"/>
      <c r="DE33" s="85"/>
      <c r="DF33" s="85"/>
      <c r="DG33" s="80"/>
      <c r="DH33" s="88"/>
      <c r="DI33" s="87"/>
      <c r="DJ33" s="86"/>
      <c r="DK33" s="85"/>
      <c r="DL33" s="85"/>
      <c r="DM33" s="80"/>
      <c r="DN33" s="88">
        <v>0</v>
      </c>
      <c r="DO33" s="87"/>
      <c r="DP33" s="86"/>
      <c r="DQ33" s="85"/>
      <c r="DR33" s="85">
        <f t="shared" si="24"/>
        <v>0</v>
      </c>
      <c r="DS33" s="80"/>
      <c r="DT33" s="88"/>
      <c r="DU33" s="87"/>
      <c r="DV33" s="86"/>
      <c r="DW33" s="85"/>
      <c r="DX33" s="85">
        <f t="shared" si="25"/>
        <v>0</v>
      </c>
      <c r="DY33" s="80"/>
    </row>
    <row r="34" spans="1:129" x14ac:dyDescent="0.25">
      <c r="D34" s="26" t="s">
        <v>65</v>
      </c>
      <c r="W34" s="84" t="s">
        <v>221</v>
      </c>
      <c r="X34" s="79">
        <f t="shared" si="6"/>
        <v>97285000</v>
      </c>
      <c r="Y34" s="90"/>
      <c r="Z34" s="90"/>
      <c r="AA34" s="79">
        <f t="shared" si="7"/>
        <v>23087237</v>
      </c>
      <c r="AB34" s="85">
        <f t="shared" si="8"/>
        <v>120372237</v>
      </c>
      <c r="AC34" s="82">
        <f>+AB34+AB33</f>
        <v>143459474</v>
      </c>
      <c r="AD34" s="81">
        <f t="shared" si="26"/>
        <v>554999.63</v>
      </c>
      <c r="AE34" s="80">
        <f>+AB34+AB33-AD34-AD33</f>
        <v>142349474.74000001</v>
      </c>
      <c r="AF34" s="88">
        <v>4900000</v>
      </c>
      <c r="AG34" s="87" t="s">
        <v>198</v>
      </c>
      <c r="AH34" s="86">
        <v>0.05</v>
      </c>
      <c r="AI34" s="85">
        <v>563100</v>
      </c>
      <c r="AJ34" s="85">
        <f t="shared" si="9"/>
        <v>5463100</v>
      </c>
      <c r="AK34" s="82">
        <f>+AJ33+AJ34</f>
        <v>6026200</v>
      </c>
      <c r="AL34" s="88">
        <v>16675000</v>
      </c>
      <c r="AM34" s="87" t="s">
        <v>198</v>
      </c>
      <c r="AN34" s="86">
        <v>0.05</v>
      </c>
      <c r="AO34" s="85">
        <v>5426058</v>
      </c>
      <c r="AP34" s="85">
        <f t="shared" si="10"/>
        <v>22101058</v>
      </c>
      <c r="AQ34" s="82">
        <f>+AP33+AP34</f>
        <v>27527116</v>
      </c>
      <c r="AR34" s="88">
        <v>25970000</v>
      </c>
      <c r="AS34" s="87" t="s">
        <v>198</v>
      </c>
      <c r="AT34" s="86">
        <v>0.05</v>
      </c>
      <c r="AU34" s="85">
        <v>7588161</v>
      </c>
      <c r="AV34" s="85">
        <f t="shared" si="11"/>
        <v>33558161</v>
      </c>
      <c r="AW34" s="82">
        <f>+AV33+AV34</f>
        <v>41146322</v>
      </c>
      <c r="AX34" s="88">
        <v>1470000</v>
      </c>
      <c r="AY34" s="87" t="s">
        <v>198</v>
      </c>
      <c r="AZ34" s="86">
        <v>0.05</v>
      </c>
      <c r="BA34" s="85">
        <v>403311</v>
      </c>
      <c r="BB34" s="85">
        <f t="shared" si="12"/>
        <v>1873311</v>
      </c>
      <c r="BC34" s="82">
        <f>+BB33+BB34</f>
        <v>2276622</v>
      </c>
      <c r="BD34" s="88">
        <v>13085000</v>
      </c>
      <c r="BE34" s="87" t="s">
        <v>198</v>
      </c>
      <c r="BF34" s="86">
        <v>0.05</v>
      </c>
      <c r="BG34" s="85">
        <v>4161850</v>
      </c>
      <c r="BH34" s="85">
        <f t="shared" si="13"/>
        <v>17246850</v>
      </c>
      <c r="BI34" s="82">
        <f>+BH33+BH34</f>
        <v>21408700</v>
      </c>
      <c r="BJ34" s="88">
        <v>24540000</v>
      </c>
      <c r="BK34" s="87" t="s">
        <v>198</v>
      </c>
      <c r="BL34" s="86">
        <v>0.05</v>
      </c>
      <c r="BM34" s="85">
        <v>3172950</v>
      </c>
      <c r="BN34" s="85">
        <f t="shared" si="14"/>
        <v>27712950</v>
      </c>
      <c r="BO34" s="82">
        <f>+BN33+BN34</f>
        <v>30885900</v>
      </c>
      <c r="BP34" s="88">
        <v>4870000</v>
      </c>
      <c r="BQ34" s="87" t="s">
        <v>198</v>
      </c>
      <c r="BR34" s="86">
        <v>3.7499999999999999E-2</v>
      </c>
      <c r="BS34" s="85">
        <v>186093.75</v>
      </c>
      <c r="BT34" s="85">
        <f t="shared" si="15"/>
        <v>5056093.75</v>
      </c>
      <c r="BU34" s="82">
        <f>+BT33+BT34</f>
        <v>5242187.5</v>
      </c>
      <c r="BV34" s="79">
        <v>0</v>
      </c>
      <c r="BW34" s="87"/>
      <c r="BX34" s="86">
        <v>0</v>
      </c>
      <c r="BY34" s="85">
        <v>0</v>
      </c>
      <c r="BZ34" s="85">
        <f t="shared" si="16"/>
        <v>0</v>
      </c>
      <c r="CA34" s="82">
        <f>+BZ33+BZ34</f>
        <v>0</v>
      </c>
      <c r="CB34" s="88">
        <v>5775000</v>
      </c>
      <c r="CC34" s="87" t="s">
        <v>198</v>
      </c>
      <c r="CD34" s="86">
        <v>5.91E-2</v>
      </c>
      <c r="CE34" s="85">
        <v>1585713.25</v>
      </c>
      <c r="CF34" s="85">
        <v>-554999.63</v>
      </c>
      <c r="CG34" s="85">
        <f t="shared" si="17"/>
        <v>1030713.62</v>
      </c>
      <c r="CH34" s="85">
        <f t="shared" si="18"/>
        <v>6805713.6200000001</v>
      </c>
      <c r="CI34" s="82">
        <f>+CH33+CH34</f>
        <v>7836427.2400000002</v>
      </c>
      <c r="CJ34" s="79">
        <v>0</v>
      </c>
      <c r="CK34" s="87"/>
      <c r="CL34" s="86"/>
      <c r="CM34" s="85">
        <v>0</v>
      </c>
      <c r="CN34" s="85">
        <f t="shared" si="19"/>
        <v>0</v>
      </c>
      <c r="CO34" s="82">
        <f>+CN33+CN34</f>
        <v>0</v>
      </c>
      <c r="CP34" s="88">
        <v>0</v>
      </c>
      <c r="CQ34" s="87"/>
      <c r="CR34" s="86"/>
      <c r="CS34" s="85">
        <v>0</v>
      </c>
      <c r="CT34" s="85">
        <f t="shared" si="20"/>
        <v>0</v>
      </c>
      <c r="CU34" s="82">
        <f>+CT33+CT34</f>
        <v>0</v>
      </c>
      <c r="CV34" s="88">
        <v>0</v>
      </c>
      <c r="CW34" s="87"/>
      <c r="CX34" s="86">
        <v>0</v>
      </c>
      <c r="CY34" s="85">
        <v>0</v>
      </c>
      <c r="CZ34" s="85">
        <f t="shared" si="21"/>
        <v>0</v>
      </c>
      <c r="DA34" s="82">
        <f>+CZ33+CZ34</f>
        <v>0</v>
      </c>
      <c r="DB34" s="88"/>
      <c r="DC34" s="87"/>
      <c r="DD34" s="86"/>
      <c r="DE34" s="85"/>
      <c r="DF34" s="85"/>
      <c r="DG34" s="82"/>
      <c r="DH34" s="88"/>
      <c r="DI34" s="87"/>
      <c r="DJ34" s="86"/>
      <c r="DK34" s="85"/>
      <c r="DL34" s="85"/>
      <c r="DM34" s="82"/>
      <c r="DN34" s="88">
        <v>80644.69</v>
      </c>
      <c r="DO34" s="87"/>
      <c r="DP34" s="86"/>
      <c r="DQ34" s="85">
        <v>58325.39</v>
      </c>
      <c r="DR34" s="85">
        <f t="shared" si="24"/>
        <v>138970.08000000002</v>
      </c>
      <c r="DS34" s="82">
        <f>+DR33+DR34</f>
        <v>138970.08000000002</v>
      </c>
      <c r="DT34" s="88">
        <v>394796.11</v>
      </c>
      <c r="DU34" s="87"/>
      <c r="DV34" s="86"/>
      <c r="DW34" s="85">
        <v>330514.05</v>
      </c>
      <c r="DX34" s="85">
        <f t="shared" si="25"/>
        <v>725310.15999999992</v>
      </c>
      <c r="DY34" s="82">
        <f>+DX33+DX34</f>
        <v>725310.15999999992</v>
      </c>
    </row>
    <row r="35" spans="1:129" x14ac:dyDescent="0.25">
      <c r="D35" s="26" t="s">
        <v>111</v>
      </c>
      <c r="W35" s="84" t="s">
        <v>220</v>
      </c>
      <c r="X35" s="79">
        <f t="shared" si="6"/>
        <v>0</v>
      </c>
      <c r="Y35" s="90"/>
      <c r="Z35" s="90"/>
      <c r="AA35" s="79">
        <f t="shared" si="7"/>
        <v>21183535.5</v>
      </c>
      <c r="AB35" s="85">
        <f t="shared" si="8"/>
        <v>21183535.5</v>
      </c>
      <c r="AC35" s="82"/>
      <c r="AD35" s="81">
        <f t="shared" si="26"/>
        <v>495271.7</v>
      </c>
      <c r="AE35" s="80"/>
      <c r="AF35" s="88"/>
      <c r="AG35" s="87"/>
      <c r="AH35" s="86"/>
      <c r="AI35" s="85">
        <v>489600</v>
      </c>
      <c r="AJ35" s="85">
        <f t="shared" si="9"/>
        <v>489600</v>
      </c>
      <c r="AK35" s="80"/>
      <c r="AL35" s="88">
        <v>0</v>
      </c>
      <c r="AM35" s="87"/>
      <c r="AN35" s="86"/>
      <c r="AO35" s="85">
        <v>5185104.25</v>
      </c>
      <c r="AP35" s="85">
        <f t="shared" si="10"/>
        <v>5185104.25</v>
      </c>
      <c r="AQ35" s="80"/>
      <c r="AR35" s="88">
        <v>0</v>
      </c>
      <c r="AS35" s="87"/>
      <c r="AT35" s="86"/>
      <c r="AU35" s="85">
        <v>7220685.5</v>
      </c>
      <c r="AV35" s="85">
        <f t="shared" si="11"/>
        <v>7220685.5</v>
      </c>
      <c r="AW35" s="80"/>
      <c r="AX35" s="88">
        <v>0</v>
      </c>
      <c r="AY35" s="87"/>
      <c r="AZ35" s="86"/>
      <c r="BA35" s="85">
        <v>384127.5</v>
      </c>
      <c r="BB35" s="85">
        <f t="shared" si="12"/>
        <v>384127.5</v>
      </c>
      <c r="BC35" s="80"/>
      <c r="BD35" s="88">
        <v>0</v>
      </c>
      <c r="BE35" s="87"/>
      <c r="BF35" s="86"/>
      <c r="BG35" s="85">
        <v>3834725</v>
      </c>
      <c r="BH35" s="85">
        <f t="shared" si="13"/>
        <v>3834725</v>
      </c>
      <c r="BI35" s="80"/>
      <c r="BJ35" s="88">
        <v>0</v>
      </c>
      <c r="BK35" s="87"/>
      <c r="BL35" s="86"/>
      <c r="BM35" s="85">
        <v>2559450</v>
      </c>
      <c r="BN35" s="85">
        <f t="shared" si="14"/>
        <v>2559450</v>
      </c>
      <c r="BO35" s="80"/>
      <c r="BP35" s="88">
        <v>0</v>
      </c>
      <c r="BQ35" s="87"/>
      <c r="BR35" s="86"/>
      <c r="BS35" s="85">
        <v>94781.25</v>
      </c>
      <c r="BT35" s="85">
        <f t="shared" si="15"/>
        <v>94781.25</v>
      </c>
      <c r="BU35" s="80"/>
      <c r="BV35" s="79">
        <v>0</v>
      </c>
      <c r="BW35" s="87"/>
      <c r="BX35" s="86"/>
      <c r="BY35" s="85">
        <v>0</v>
      </c>
      <c r="BZ35" s="85">
        <f t="shared" si="16"/>
        <v>0</v>
      </c>
      <c r="CA35" s="80"/>
      <c r="CB35" s="88">
        <v>0</v>
      </c>
      <c r="CC35" s="87"/>
      <c r="CD35" s="86"/>
      <c r="CE35" s="85">
        <v>1415062</v>
      </c>
      <c r="CF35" s="85">
        <v>-495271.7</v>
      </c>
      <c r="CG35" s="85">
        <f t="shared" si="17"/>
        <v>919790.3</v>
      </c>
      <c r="CH35" s="85">
        <f t="shared" si="18"/>
        <v>919790.3</v>
      </c>
      <c r="CI35" s="80"/>
      <c r="CJ35" s="79">
        <v>0</v>
      </c>
      <c r="CK35" s="87"/>
      <c r="CL35" s="86"/>
      <c r="CM35" s="85">
        <v>0</v>
      </c>
      <c r="CN35" s="85">
        <f t="shared" si="19"/>
        <v>0</v>
      </c>
      <c r="CO35" s="80"/>
      <c r="CP35" s="88">
        <v>0</v>
      </c>
      <c r="CQ35" s="87"/>
      <c r="CR35" s="86"/>
      <c r="CS35" s="85">
        <v>0</v>
      </c>
      <c r="CT35" s="85">
        <f t="shared" si="20"/>
        <v>0</v>
      </c>
      <c r="CU35" s="80"/>
      <c r="CV35" s="88">
        <v>0</v>
      </c>
      <c r="CW35" s="87"/>
      <c r="CX35" s="86"/>
      <c r="CY35" s="85">
        <v>0</v>
      </c>
      <c r="CZ35" s="85">
        <f t="shared" si="21"/>
        <v>0</v>
      </c>
      <c r="DA35" s="80"/>
      <c r="DB35" s="88"/>
      <c r="DC35" s="87"/>
      <c r="DD35" s="86"/>
      <c r="DE35" s="85"/>
      <c r="DF35" s="85"/>
      <c r="DG35" s="80"/>
      <c r="DH35" s="88"/>
      <c r="DI35" s="87"/>
      <c r="DJ35" s="86"/>
      <c r="DK35" s="85"/>
      <c r="DL35" s="85"/>
      <c r="DM35" s="80"/>
      <c r="DN35" s="88">
        <v>0</v>
      </c>
      <c r="DO35" s="87"/>
      <c r="DP35" s="86"/>
      <c r="DQ35" s="85"/>
      <c r="DR35" s="85">
        <f t="shared" si="24"/>
        <v>0</v>
      </c>
      <c r="DS35" s="80"/>
      <c r="DT35" s="88"/>
      <c r="DU35" s="87"/>
      <c r="DV35" s="86"/>
      <c r="DW35" s="85"/>
      <c r="DX35" s="85">
        <f t="shared" si="25"/>
        <v>0</v>
      </c>
      <c r="DY35" s="80"/>
    </row>
    <row r="36" spans="1:129" x14ac:dyDescent="0.25">
      <c r="W36" s="84" t="s">
        <v>219</v>
      </c>
      <c r="X36" s="79">
        <f t="shared" si="6"/>
        <v>100955000</v>
      </c>
      <c r="Y36" s="90"/>
      <c r="Z36" s="90"/>
      <c r="AA36" s="79">
        <f t="shared" si="7"/>
        <v>21183535.5</v>
      </c>
      <c r="AB36" s="85">
        <f t="shared" si="8"/>
        <v>122138535.5</v>
      </c>
      <c r="AC36" s="82">
        <f>+AB36+AB35</f>
        <v>143322071</v>
      </c>
      <c r="AD36" s="81">
        <f t="shared" si="26"/>
        <v>495271.7</v>
      </c>
      <c r="AE36" s="80">
        <f>+AB36+AB35-AD36-AD35</f>
        <v>142331527.60000002</v>
      </c>
      <c r="AF36" s="88">
        <v>5045000</v>
      </c>
      <c r="AG36" s="87" t="s">
        <v>198</v>
      </c>
      <c r="AH36" s="86">
        <v>0.05</v>
      </c>
      <c r="AI36" s="85">
        <v>489600</v>
      </c>
      <c r="AJ36" s="85">
        <f t="shared" si="9"/>
        <v>5534600</v>
      </c>
      <c r="AK36" s="82">
        <f>+AJ35+AJ36</f>
        <v>6024200</v>
      </c>
      <c r="AL36" s="88">
        <v>17135000</v>
      </c>
      <c r="AM36" s="87" t="s">
        <v>198</v>
      </c>
      <c r="AN36" s="86">
        <v>0.05</v>
      </c>
      <c r="AO36" s="85">
        <v>5185104.25</v>
      </c>
      <c r="AP36" s="85">
        <f t="shared" si="10"/>
        <v>22320104.25</v>
      </c>
      <c r="AQ36" s="82">
        <f>+AP35+AP36</f>
        <v>27505208.5</v>
      </c>
      <c r="AR36" s="88">
        <v>26715000</v>
      </c>
      <c r="AS36" s="87" t="s">
        <v>198</v>
      </c>
      <c r="AT36" s="86">
        <v>0.05</v>
      </c>
      <c r="AU36" s="85">
        <v>7220685.5</v>
      </c>
      <c r="AV36" s="85">
        <f t="shared" si="11"/>
        <v>33935685.5</v>
      </c>
      <c r="AW36" s="82">
        <f>+AV35+AV36</f>
        <v>41156371</v>
      </c>
      <c r="AX36" s="88">
        <v>1515000</v>
      </c>
      <c r="AY36" s="87" t="s">
        <v>198</v>
      </c>
      <c r="AZ36" s="86">
        <v>0.05</v>
      </c>
      <c r="BA36" s="85">
        <v>384127.5</v>
      </c>
      <c r="BB36" s="85">
        <f t="shared" si="12"/>
        <v>1899127.5</v>
      </c>
      <c r="BC36" s="82">
        <f>+BB35+BB36</f>
        <v>2283255</v>
      </c>
      <c r="BD36" s="88">
        <v>13745000</v>
      </c>
      <c r="BE36" s="87" t="s">
        <v>198</v>
      </c>
      <c r="BF36" s="86">
        <v>0.05</v>
      </c>
      <c r="BG36" s="85">
        <v>3834725</v>
      </c>
      <c r="BH36" s="85">
        <f t="shared" si="13"/>
        <v>17579725</v>
      </c>
      <c r="BI36" s="82">
        <f>+BH35+BH36</f>
        <v>21414450</v>
      </c>
      <c r="BJ36" s="88">
        <v>25750000</v>
      </c>
      <c r="BK36" s="87" t="s">
        <v>198</v>
      </c>
      <c r="BL36" s="86">
        <v>0.05</v>
      </c>
      <c r="BM36" s="85">
        <v>2559450</v>
      </c>
      <c r="BN36" s="85">
        <f t="shared" si="14"/>
        <v>28309450</v>
      </c>
      <c r="BO36" s="82">
        <f>+BN35+BN36</f>
        <v>30868900</v>
      </c>
      <c r="BP36" s="88">
        <v>5055000</v>
      </c>
      <c r="BQ36" s="87" t="s">
        <v>198</v>
      </c>
      <c r="BR36" s="86">
        <v>3.7499999999999999E-2</v>
      </c>
      <c r="BS36" s="85">
        <v>94781.25</v>
      </c>
      <c r="BT36" s="85">
        <f t="shared" si="15"/>
        <v>5149781.25</v>
      </c>
      <c r="BU36" s="82">
        <f>+BT35+BT36</f>
        <v>5244562.5</v>
      </c>
      <c r="BV36" s="79">
        <v>0</v>
      </c>
      <c r="BW36" s="87"/>
      <c r="BX36" s="86">
        <v>0</v>
      </c>
      <c r="BY36" s="85">
        <v>0</v>
      </c>
      <c r="BZ36" s="85">
        <f t="shared" si="16"/>
        <v>0</v>
      </c>
      <c r="CA36" s="82">
        <f>+BZ35+BZ36</f>
        <v>0</v>
      </c>
      <c r="CB36" s="88">
        <v>5995000</v>
      </c>
      <c r="CC36" s="87" t="s">
        <v>198</v>
      </c>
      <c r="CD36" s="86">
        <v>5.91E-2</v>
      </c>
      <c r="CE36" s="85">
        <v>1415062</v>
      </c>
      <c r="CF36" s="85">
        <v>-495271.7</v>
      </c>
      <c r="CG36" s="85">
        <f t="shared" si="17"/>
        <v>919790.3</v>
      </c>
      <c r="CH36" s="85">
        <f t="shared" si="18"/>
        <v>6914790.2999999998</v>
      </c>
      <c r="CI36" s="82">
        <f>+CH35+CH36</f>
        <v>7834580.5999999996</v>
      </c>
      <c r="CJ36" s="79">
        <v>0</v>
      </c>
      <c r="CK36" s="87"/>
      <c r="CL36" s="86"/>
      <c r="CM36" s="85">
        <v>0</v>
      </c>
      <c r="CN36" s="85">
        <f t="shared" si="19"/>
        <v>0</v>
      </c>
      <c r="CO36" s="82">
        <f>+CN35+CN36</f>
        <v>0</v>
      </c>
      <c r="CP36" s="88">
        <v>0</v>
      </c>
      <c r="CQ36" s="87"/>
      <c r="CR36" s="86"/>
      <c r="CS36" s="85">
        <v>0</v>
      </c>
      <c r="CT36" s="85">
        <f t="shared" si="20"/>
        <v>0</v>
      </c>
      <c r="CU36" s="82">
        <f>+CT35+CT36</f>
        <v>0</v>
      </c>
      <c r="CV36" s="88">
        <v>0</v>
      </c>
      <c r="CW36" s="87"/>
      <c r="CX36" s="86">
        <v>0</v>
      </c>
      <c r="CY36" s="85">
        <v>0</v>
      </c>
      <c r="CZ36" s="85">
        <f t="shared" si="21"/>
        <v>0</v>
      </c>
      <c r="DA36" s="82">
        <f>+CZ35+CZ36</f>
        <v>0</v>
      </c>
      <c r="DB36" s="88"/>
      <c r="DC36" s="87"/>
      <c r="DD36" s="86"/>
      <c r="DE36" s="85"/>
      <c r="DF36" s="85"/>
      <c r="DG36" s="82"/>
      <c r="DH36" s="88"/>
      <c r="DI36" s="87"/>
      <c r="DJ36" s="86"/>
      <c r="DK36" s="85"/>
      <c r="DL36" s="85"/>
      <c r="DM36" s="82"/>
      <c r="DN36" s="88">
        <v>83268.06</v>
      </c>
      <c r="DO36" s="87"/>
      <c r="DP36" s="86"/>
      <c r="DQ36" s="85">
        <v>55702.02</v>
      </c>
      <c r="DR36" s="85">
        <f t="shared" si="24"/>
        <v>138970.07999999999</v>
      </c>
      <c r="DS36" s="82">
        <f>+DR35+DR36</f>
        <v>138970.07999999999</v>
      </c>
      <c r="DT36" s="88">
        <v>407638.82</v>
      </c>
      <c r="DU36" s="87"/>
      <c r="DV36" s="86"/>
      <c r="DW36" s="85">
        <v>317671.33</v>
      </c>
      <c r="DX36" s="85">
        <f t="shared" si="25"/>
        <v>725310.15</v>
      </c>
      <c r="DY36" s="82">
        <f>+DX35+DX36</f>
        <v>725310.15</v>
      </c>
    </row>
    <row r="37" spans="1:129" ht="15.75" x14ac:dyDescent="0.25">
      <c r="A37" s="13" t="s">
        <v>15</v>
      </c>
      <c r="B37" s="13" t="s">
        <v>108</v>
      </c>
      <c r="C37" s="14"/>
      <c r="D37" s="14"/>
      <c r="E37" s="14"/>
      <c r="F37" s="14"/>
      <c r="W37" s="84" t="s">
        <v>218</v>
      </c>
      <c r="X37" s="79">
        <f t="shared" si="6"/>
        <v>0</v>
      </c>
      <c r="Y37" s="90"/>
      <c r="Z37" s="90"/>
      <c r="AA37" s="79">
        <f t="shared" si="7"/>
        <v>19188621.25</v>
      </c>
      <c r="AB37" s="85">
        <f t="shared" ref="AB37:AB65" si="39">+X37+AA37</f>
        <v>19188621.25</v>
      </c>
      <c r="AC37" s="82"/>
      <c r="AD37" s="81">
        <f t="shared" si="26"/>
        <v>433268.41</v>
      </c>
      <c r="AE37" s="80"/>
      <c r="AF37" s="88"/>
      <c r="AG37" s="87"/>
      <c r="AH37" s="86"/>
      <c r="AI37" s="85">
        <v>413925</v>
      </c>
      <c r="AJ37" s="85">
        <f t="shared" si="9"/>
        <v>413925</v>
      </c>
      <c r="AK37" s="80"/>
      <c r="AL37" s="88">
        <v>0</v>
      </c>
      <c r="AM37" s="87"/>
      <c r="AN37" s="86"/>
      <c r="AO37" s="85">
        <v>4931506.25</v>
      </c>
      <c r="AP37" s="85">
        <f t="shared" ref="AP37:AP65" si="40">+AO37+AL37</f>
        <v>4931506.25</v>
      </c>
      <c r="AQ37" s="80"/>
      <c r="AR37" s="88">
        <v>0</v>
      </c>
      <c r="AS37" s="87"/>
      <c r="AT37" s="86"/>
      <c r="AU37" s="85">
        <v>6834653.75</v>
      </c>
      <c r="AV37" s="85">
        <f t="shared" ref="AV37:AV63" si="41">+AU37+AR37</f>
        <v>6834653.75</v>
      </c>
      <c r="AW37" s="80"/>
      <c r="AX37" s="88">
        <v>0</v>
      </c>
      <c r="AY37" s="87"/>
      <c r="AZ37" s="86"/>
      <c r="BA37" s="85">
        <v>363826.5</v>
      </c>
      <c r="BB37" s="85">
        <f t="shared" ref="BB37:BB63" si="42">+BA37+AX37</f>
        <v>363826.5</v>
      </c>
      <c r="BC37" s="80"/>
      <c r="BD37" s="88">
        <v>0</v>
      </c>
      <c r="BE37" s="87"/>
      <c r="BF37" s="86"/>
      <c r="BG37" s="85">
        <v>3491100</v>
      </c>
      <c r="BH37" s="85">
        <f t="shared" ref="BH37:BH60" si="43">+BG37+BD37</f>
        <v>3491100</v>
      </c>
      <c r="BI37" s="80"/>
      <c r="BJ37" s="88">
        <v>0</v>
      </c>
      <c r="BK37" s="87"/>
      <c r="BL37" s="86"/>
      <c r="BM37" s="85">
        <v>1915700</v>
      </c>
      <c r="BN37" s="85">
        <f t="shared" ref="BN37:BN56" si="44">+BM37+BJ37</f>
        <v>1915700</v>
      </c>
      <c r="BO37" s="80"/>
      <c r="BP37" s="79">
        <v>0</v>
      </c>
      <c r="BQ37" s="87"/>
      <c r="BR37" s="86"/>
      <c r="BS37" s="85">
        <v>0</v>
      </c>
      <c r="BT37" s="85">
        <f t="shared" si="15"/>
        <v>0</v>
      </c>
      <c r="BU37" s="80"/>
      <c r="BV37" s="79">
        <v>0</v>
      </c>
      <c r="BW37" s="87"/>
      <c r="BX37" s="86"/>
      <c r="BY37" s="85">
        <v>0</v>
      </c>
      <c r="BZ37" s="85">
        <f t="shared" si="16"/>
        <v>0</v>
      </c>
      <c r="CA37" s="80"/>
      <c r="CB37" s="88">
        <v>0</v>
      </c>
      <c r="CC37" s="87"/>
      <c r="CD37" s="86"/>
      <c r="CE37" s="85">
        <v>1237909.75</v>
      </c>
      <c r="CF37" s="85">
        <v>-433268.41</v>
      </c>
      <c r="CG37" s="85">
        <f t="shared" si="17"/>
        <v>804641.34000000008</v>
      </c>
      <c r="CH37" s="85">
        <f t="shared" si="18"/>
        <v>804641.34000000008</v>
      </c>
      <c r="CI37" s="80"/>
      <c r="CJ37" s="79">
        <v>0</v>
      </c>
      <c r="CK37" s="87"/>
      <c r="CL37" s="86"/>
      <c r="CM37" s="85">
        <v>0</v>
      </c>
      <c r="CN37" s="85">
        <f t="shared" si="19"/>
        <v>0</v>
      </c>
      <c r="CO37" s="80"/>
      <c r="CP37" s="88">
        <v>0</v>
      </c>
      <c r="CQ37" s="87"/>
      <c r="CR37" s="86"/>
      <c r="CS37" s="85">
        <v>0</v>
      </c>
      <c r="CT37" s="85">
        <f t="shared" si="20"/>
        <v>0</v>
      </c>
      <c r="CU37" s="80"/>
      <c r="CV37" s="88">
        <v>0</v>
      </c>
      <c r="CW37" s="87"/>
      <c r="CX37" s="86"/>
      <c r="CY37" s="85">
        <v>0</v>
      </c>
      <c r="CZ37" s="85">
        <f t="shared" si="21"/>
        <v>0</v>
      </c>
      <c r="DA37" s="80"/>
      <c r="DB37" s="88"/>
      <c r="DC37" s="87"/>
      <c r="DD37" s="86"/>
      <c r="DE37" s="85"/>
      <c r="DF37" s="85"/>
      <c r="DG37" s="80"/>
      <c r="DH37" s="88"/>
      <c r="DI37" s="87"/>
      <c r="DJ37" s="86"/>
      <c r="DK37" s="85"/>
      <c r="DL37" s="85"/>
      <c r="DM37" s="80"/>
      <c r="DN37" s="88">
        <v>0</v>
      </c>
      <c r="DO37" s="87"/>
      <c r="DP37" s="86"/>
      <c r="DQ37" s="85"/>
      <c r="DR37" s="85">
        <f t="shared" si="24"/>
        <v>0</v>
      </c>
      <c r="DS37" s="80"/>
      <c r="DT37" s="88"/>
      <c r="DU37" s="87"/>
      <c r="DV37" s="86"/>
      <c r="DW37" s="85"/>
      <c r="DX37" s="85">
        <f t="shared" si="25"/>
        <v>0</v>
      </c>
      <c r="DY37" s="80"/>
    </row>
    <row r="38" spans="1:129" x14ac:dyDescent="0.25">
      <c r="W38" s="84" t="s">
        <v>217</v>
      </c>
      <c r="X38" s="79">
        <f t="shared" si="6"/>
        <v>99550000</v>
      </c>
      <c r="Y38" s="90"/>
      <c r="Z38" s="90"/>
      <c r="AA38" s="79">
        <f t="shared" si="7"/>
        <v>19188621.25</v>
      </c>
      <c r="AB38" s="85">
        <f t="shared" si="39"/>
        <v>118738621.25</v>
      </c>
      <c r="AC38" s="82">
        <f>+AB38+AB37</f>
        <v>137927242.5</v>
      </c>
      <c r="AD38" s="81">
        <f t="shared" si="26"/>
        <v>433268.41</v>
      </c>
      <c r="AE38" s="80">
        <f>+AB38+AB37-AD38-AD37</f>
        <v>137060705.68000001</v>
      </c>
      <c r="AF38" s="88">
        <v>5195000</v>
      </c>
      <c r="AG38" s="87" t="s">
        <v>198</v>
      </c>
      <c r="AH38" s="86">
        <v>0.05</v>
      </c>
      <c r="AI38" s="85">
        <v>413925</v>
      </c>
      <c r="AJ38" s="85">
        <f t="shared" si="9"/>
        <v>5608925</v>
      </c>
      <c r="AK38" s="82">
        <f>+AJ37+AJ38</f>
        <v>6022850</v>
      </c>
      <c r="AL38" s="88">
        <v>17625000</v>
      </c>
      <c r="AM38" s="87" t="s">
        <v>198</v>
      </c>
      <c r="AN38" s="86">
        <v>0.05</v>
      </c>
      <c r="AO38" s="85">
        <v>4931506.25</v>
      </c>
      <c r="AP38" s="85">
        <f t="shared" si="40"/>
        <v>22556506.25</v>
      </c>
      <c r="AQ38" s="82">
        <f>+AP37+AP38</f>
        <v>27488012.5</v>
      </c>
      <c r="AR38" s="88">
        <v>27495000</v>
      </c>
      <c r="AS38" s="87" t="s">
        <v>198</v>
      </c>
      <c r="AT38" s="86">
        <v>0.05</v>
      </c>
      <c r="AU38" s="85">
        <v>6834653.75</v>
      </c>
      <c r="AV38" s="85">
        <f t="shared" si="41"/>
        <v>34329653.75</v>
      </c>
      <c r="AW38" s="82">
        <f>+AV37+AV38</f>
        <v>41164307.5</v>
      </c>
      <c r="AX38" s="88">
        <v>1560000</v>
      </c>
      <c r="AY38" s="87" t="s">
        <v>198</v>
      </c>
      <c r="AZ38" s="86">
        <v>0.05</v>
      </c>
      <c r="BA38" s="85">
        <v>363826.5</v>
      </c>
      <c r="BB38" s="85">
        <f t="shared" si="42"/>
        <v>1923826.5</v>
      </c>
      <c r="BC38" s="82">
        <f>+BB37+BB38</f>
        <v>2287653</v>
      </c>
      <c r="BD38" s="88">
        <v>14440000</v>
      </c>
      <c r="BE38" s="87" t="s">
        <v>198</v>
      </c>
      <c r="BF38" s="86">
        <v>0.05</v>
      </c>
      <c r="BG38" s="85">
        <v>3491100</v>
      </c>
      <c r="BH38" s="85">
        <f t="shared" si="43"/>
        <v>17931100</v>
      </c>
      <c r="BI38" s="82">
        <f>+BH37+BH38</f>
        <v>21422200</v>
      </c>
      <c r="BJ38" s="88">
        <v>27010000</v>
      </c>
      <c r="BK38" s="87" t="s">
        <v>198</v>
      </c>
      <c r="BL38" s="86">
        <v>0.05</v>
      </c>
      <c r="BM38" s="85">
        <v>1915700</v>
      </c>
      <c r="BN38" s="85">
        <f t="shared" si="44"/>
        <v>28925700</v>
      </c>
      <c r="BO38" s="82">
        <f>+BN37+BN38</f>
        <v>30841400</v>
      </c>
      <c r="BP38" s="79">
        <v>0</v>
      </c>
      <c r="BQ38" s="87"/>
      <c r="BR38" s="86">
        <v>0</v>
      </c>
      <c r="BS38" s="85">
        <v>0</v>
      </c>
      <c r="BT38" s="85">
        <f t="shared" si="15"/>
        <v>0</v>
      </c>
      <c r="BU38" s="82">
        <f>+BT37+BT38</f>
        <v>0</v>
      </c>
      <c r="BV38" s="79">
        <v>0</v>
      </c>
      <c r="BW38" s="87"/>
      <c r="BX38" s="86">
        <v>0</v>
      </c>
      <c r="BY38" s="85">
        <v>0</v>
      </c>
      <c r="BZ38" s="85">
        <f t="shared" si="16"/>
        <v>0</v>
      </c>
      <c r="CA38" s="82">
        <f>+BZ37+BZ38</f>
        <v>0</v>
      </c>
      <c r="CB38" s="88">
        <v>6225000</v>
      </c>
      <c r="CC38" s="87" t="s">
        <v>198</v>
      </c>
      <c r="CD38" s="86">
        <v>6.0100000000000001E-2</v>
      </c>
      <c r="CE38" s="85">
        <v>1237909.75</v>
      </c>
      <c r="CF38" s="85">
        <v>-433268.41</v>
      </c>
      <c r="CG38" s="85">
        <f t="shared" si="17"/>
        <v>804641.34000000008</v>
      </c>
      <c r="CH38" s="85">
        <f t="shared" si="18"/>
        <v>7029641.3399999999</v>
      </c>
      <c r="CI38" s="82">
        <f>+CH37+CH38</f>
        <v>7834282.6799999997</v>
      </c>
      <c r="CJ38" s="79">
        <v>0</v>
      </c>
      <c r="CK38" s="87"/>
      <c r="CL38" s="86"/>
      <c r="CM38" s="85">
        <v>0</v>
      </c>
      <c r="CN38" s="85">
        <f t="shared" si="19"/>
        <v>0</v>
      </c>
      <c r="CO38" s="82">
        <f>+CN37+CN38</f>
        <v>0</v>
      </c>
      <c r="CP38" s="88">
        <v>0</v>
      </c>
      <c r="CQ38" s="87"/>
      <c r="CR38" s="86"/>
      <c r="CS38" s="85">
        <v>0</v>
      </c>
      <c r="CT38" s="85">
        <f t="shared" si="20"/>
        <v>0</v>
      </c>
      <c r="CU38" s="82">
        <f>+CT37+CT38</f>
        <v>0</v>
      </c>
      <c r="CV38" s="88">
        <v>0</v>
      </c>
      <c r="CW38" s="87"/>
      <c r="CX38" s="86">
        <v>0</v>
      </c>
      <c r="CY38" s="85">
        <v>0</v>
      </c>
      <c r="CZ38" s="85">
        <f t="shared" si="21"/>
        <v>0</v>
      </c>
      <c r="DA38" s="82">
        <f>+CZ37+CZ38</f>
        <v>0</v>
      </c>
      <c r="DB38" s="88"/>
      <c r="DC38" s="87"/>
      <c r="DD38" s="86"/>
      <c r="DE38" s="85"/>
      <c r="DF38" s="85"/>
      <c r="DG38" s="82"/>
      <c r="DH38" s="88"/>
      <c r="DI38" s="87"/>
      <c r="DJ38" s="86"/>
      <c r="DK38" s="85"/>
      <c r="DL38" s="85"/>
      <c r="DM38" s="82"/>
      <c r="DN38" s="88">
        <v>85976.77</v>
      </c>
      <c r="DO38" s="87"/>
      <c r="DP38" s="86"/>
      <c r="DQ38" s="85">
        <v>52993.31</v>
      </c>
      <c r="DR38" s="85">
        <f t="shared" si="24"/>
        <v>138970.08000000002</v>
      </c>
      <c r="DS38" s="82">
        <f>+DR37+DR38</f>
        <v>138970.08000000002</v>
      </c>
      <c r="DT38" s="88">
        <v>420899.31</v>
      </c>
      <c r="DU38" s="87"/>
      <c r="DV38" s="86"/>
      <c r="DW38" s="85">
        <v>304410.84000000003</v>
      </c>
      <c r="DX38" s="85">
        <f t="shared" si="25"/>
        <v>725310.15</v>
      </c>
      <c r="DY38" s="82">
        <f>+DX37+DX38</f>
        <v>725310.15</v>
      </c>
    </row>
    <row r="39" spans="1:129" x14ac:dyDescent="0.25">
      <c r="B39" s="17" t="s">
        <v>6</v>
      </c>
      <c r="D39" s="28" t="s">
        <v>29</v>
      </c>
      <c r="W39" s="84" t="s">
        <v>216</v>
      </c>
      <c r="X39" s="79">
        <f t="shared" ref="X39:X65" si="45">SUMIF($AE$4:$DA$4,$X$4,AE39:DA39)</f>
        <v>0</v>
      </c>
      <c r="Y39" s="90"/>
      <c r="Z39" s="90"/>
      <c r="AA39" s="79">
        <f t="shared" ref="AA39:AA65" si="46">SUMIF($AE$4:$DA$4,$AA$4,AE39:DA39)</f>
        <v>17198033</v>
      </c>
      <c r="AB39" s="85">
        <f t="shared" si="39"/>
        <v>17198033</v>
      </c>
      <c r="AC39" s="82"/>
      <c r="AD39" s="81">
        <f t="shared" si="26"/>
        <v>367796.97</v>
      </c>
      <c r="AE39" s="80"/>
      <c r="AF39" s="88"/>
      <c r="AG39" s="87"/>
      <c r="AH39" s="86"/>
      <c r="AI39" s="85">
        <v>336000</v>
      </c>
      <c r="AJ39" s="85">
        <f t="shared" si="9"/>
        <v>336000</v>
      </c>
      <c r="AK39" s="80"/>
      <c r="AL39" s="88">
        <v>0</v>
      </c>
      <c r="AM39" s="87"/>
      <c r="AN39" s="86"/>
      <c r="AO39" s="85">
        <v>4666250</v>
      </c>
      <c r="AP39" s="85">
        <f t="shared" si="40"/>
        <v>4666250</v>
      </c>
      <c r="AQ39" s="80"/>
      <c r="AR39" s="88">
        <v>0</v>
      </c>
      <c r="AS39" s="87"/>
      <c r="AT39" s="86"/>
      <c r="AU39" s="85">
        <v>6431852</v>
      </c>
      <c r="AV39" s="85">
        <f t="shared" si="41"/>
        <v>6431852</v>
      </c>
      <c r="AW39" s="80"/>
      <c r="AX39" s="88">
        <v>0</v>
      </c>
      <c r="AY39" s="87"/>
      <c r="AZ39" s="86"/>
      <c r="BA39" s="85">
        <v>342532.5</v>
      </c>
      <c r="BB39" s="85">
        <f t="shared" si="42"/>
        <v>342532.5</v>
      </c>
      <c r="BC39" s="80"/>
      <c r="BD39" s="88">
        <v>0</v>
      </c>
      <c r="BE39" s="87"/>
      <c r="BF39" s="86"/>
      <c r="BG39" s="85">
        <v>3130100</v>
      </c>
      <c r="BH39" s="85">
        <f t="shared" si="43"/>
        <v>3130100</v>
      </c>
      <c r="BI39" s="80"/>
      <c r="BJ39" s="88">
        <v>0</v>
      </c>
      <c r="BK39" s="87"/>
      <c r="BL39" s="86"/>
      <c r="BM39" s="85">
        <v>1240450</v>
      </c>
      <c r="BN39" s="85">
        <f t="shared" si="44"/>
        <v>1240450</v>
      </c>
      <c r="BO39" s="80"/>
      <c r="BP39" s="79">
        <v>0</v>
      </c>
      <c r="BQ39" s="87"/>
      <c r="BR39" s="86"/>
      <c r="BS39" s="85">
        <v>0</v>
      </c>
      <c r="BT39" s="85">
        <f t="shared" si="15"/>
        <v>0</v>
      </c>
      <c r="BU39" s="80"/>
      <c r="BV39" s="79">
        <v>0</v>
      </c>
      <c r="BW39" s="87"/>
      <c r="BX39" s="86"/>
      <c r="BY39" s="85">
        <v>0</v>
      </c>
      <c r="BZ39" s="85">
        <f t="shared" si="16"/>
        <v>0</v>
      </c>
      <c r="CA39" s="80"/>
      <c r="CB39" s="88">
        <v>0</v>
      </c>
      <c r="CC39" s="87"/>
      <c r="CD39" s="86"/>
      <c r="CE39" s="85">
        <v>1050848.5</v>
      </c>
      <c r="CF39" s="85">
        <v>-367796.97</v>
      </c>
      <c r="CG39" s="85">
        <f t="shared" si="17"/>
        <v>683051.53</v>
      </c>
      <c r="CH39" s="85">
        <f t="shared" si="18"/>
        <v>683051.53</v>
      </c>
      <c r="CI39" s="80"/>
      <c r="CJ39" s="79">
        <v>0</v>
      </c>
      <c r="CK39" s="87"/>
      <c r="CL39" s="86"/>
      <c r="CM39" s="85">
        <v>0</v>
      </c>
      <c r="CN39" s="85">
        <f t="shared" si="19"/>
        <v>0</v>
      </c>
      <c r="CO39" s="80"/>
      <c r="CP39" s="88">
        <v>0</v>
      </c>
      <c r="CQ39" s="87"/>
      <c r="CR39" s="86"/>
      <c r="CS39" s="85">
        <v>0</v>
      </c>
      <c r="CT39" s="85">
        <f t="shared" si="20"/>
        <v>0</v>
      </c>
      <c r="CU39" s="80"/>
      <c r="CV39" s="88">
        <v>0</v>
      </c>
      <c r="CW39" s="87"/>
      <c r="CX39" s="86"/>
      <c r="CY39" s="85">
        <v>0</v>
      </c>
      <c r="CZ39" s="85">
        <f t="shared" si="21"/>
        <v>0</v>
      </c>
      <c r="DA39" s="80"/>
      <c r="DB39" s="88"/>
      <c r="DC39" s="87"/>
      <c r="DD39" s="86"/>
      <c r="DE39" s="85"/>
      <c r="DF39" s="85"/>
      <c r="DG39" s="80"/>
      <c r="DH39" s="88"/>
      <c r="DI39" s="87"/>
      <c r="DJ39" s="86"/>
      <c r="DK39" s="85"/>
      <c r="DL39" s="85"/>
      <c r="DM39" s="80"/>
      <c r="DN39" s="88">
        <v>0</v>
      </c>
      <c r="DO39" s="87"/>
      <c r="DP39" s="86"/>
      <c r="DQ39" s="85"/>
      <c r="DR39" s="85">
        <f t="shared" si="24"/>
        <v>0</v>
      </c>
      <c r="DS39" s="80"/>
      <c r="DT39" s="88"/>
      <c r="DU39" s="87"/>
      <c r="DV39" s="86"/>
      <c r="DW39" s="85"/>
      <c r="DX39" s="85">
        <f t="shared" si="25"/>
        <v>0</v>
      </c>
      <c r="DY39" s="80"/>
    </row>
    <row r="40" spans="1:129" x14ac:dyDescent="0.25">
      <c r="B40" s="29"/>
      <c r="D40" s="30"/>
      <c r="W40" s="84" t="s">
        <v>215</v>
      </c>
      <c r="X40" s="79">
        <f t="shared" si="45"/>
        <v>86375000</v>
      </c>
      <c r="Y40" s="90"/>
      <c r="Z40" s="90"/>
      <c r="AA40" s="79">
        <f t="shared" si="46"/>
        <v>17198033</v>
      </c>
      <c r="AB40" s="85">
        <f t="shared" si="39"/>
        <v>103573033</v>
      </c>
      <c r="AC40" s="82">
        <f>+AB40+AB39</f>
        <v>120771066</v>
      </c>
      <c r="AD40" s="81">
        <f t="shared" si="26"/>
        <v>367796.97</v>
      </c>
      <c r="AE40" s="80">
        <f>+AB40+AB39-AD40-AD39</f>
        <v>120035472.06</v>
      </c>
      <c r="AF40" s="88">
        <v>5355000</v>
      </c>
      <c r="AG40" s="87" t="s">
        <v>198</v>
      </c>
      <c r="AH40" s="86">
        <v>0.05</v>
      </c>
      <c r="AI40" s="85">
        <v>336000</v>
      </c>
      <c r="AJ40" s="85">
        <f t="shared" si="9"/>
        <v>5691000</v>
      </c>
      <c r="AK40" s="82">
        <f>+AJ39+AJ40</f>
        <v>6027000</v>
      </c>
      <c r="AL40" s="88">
        <v>18135000</v>
      </c>
      <c r="AM40" s="87" t="s">
        <v>198</v>
      </c>
      <c r="AN40" s="86">
        <v>0.05</v>
      </c>
      <c r="AO40" s="85">
        <v>4666250</v>
      </c>
      <c r="AP40" s="85">
        <f t="shared" si="40"/>
        <v>22801250</v>
      </c>
      <c r="AQ40" s="82">
        <f>+AP39+AP40</f>
        <v>27467500</v>
      </c>
      <c r="AR40" s="88">
        <v>28315000</v>
      </c>
      <c r="AS40" s="87" t="s">
        <v>198</v>
      </c>
      <c r="AT40" s="86">
        <v>0.05</v>
      </c>
      <c r="AU40" s="85">
        <v>6431852</v>
      </c>
      <c r="AV40" s="85">
        <f t="shared" si="41"/>
        <v>34746852</v>
      </c>
      <c r="AW40" s="82">
        <f>+AV39+AV40</f>
        <v>41178704</v>
      </c>
      <c r="AX40" s="88">
        <v>1610000</v>
      </c>
      <c r="AY40" s="87" t="s">
        <v>198</v>
      </c>
      <c r="AZ40" s="86">
        <v>0.05</v>
      </c>
      <c r="BA40" s="85">
        <v>342532.5</v>
      </c>
      <c r="BB40" s="85">
        <f t="shared" si="42"/>
        <v>1952532.5</v>
      </c>
      <c r="BC40" s="82">
        <f>+BB39+BB40</f>
        <v>2295065</v>
      </c>
      <c r="BD40" s="88">
        <v>15180000</v>
      </c>
      <c r="BE40" s="87" t="s">
        <v>198</v>
      </c>
      <c r="BF40" s="86">
        <v>0.05</v>
      </c>
      <c r="BG40" s="85">
        <v>3130100</v>
      </c>
      <c r="BH40" s="85">
        <f t="shared" si="43"/>
        <v>18310100</v>
      </c>
      <c r="BI40" s="82">
        <f>+BH39+BH40</f>
        <v>21440200</v>
      </c>
      <c r="BJ40" s="88">
        <v>11310000</v>
      </c>
      <c r="BK40" s="87" t="s">
        <v>198</v>
      </c>
      <c r="BL40" s="86">
        <v>0.05</v>
      </c>
      <c r="BM40" s="85">
        <v>1240450</v>
      </c>
      <c r="BN40" s="85">
        <f t="shared" si="44"/>
        <v>12550450</v>
      </c>
      <c r="BO40" s="82">
        <f>+BN39+BN40</f>
        <v>13790900</v>
      </c>
      <c r="BP40" s="79">
        <v>0</v>
      </c>
      <c r="BQ40" s="87"/>
      <c r="BR40" s="86">
        <v>0</v>
      </c>
      <c r="BS40" s="85">
        <v>0</v>
      </c>
      <c r="BT40" s="85">
        <f t="shared" si="15"/>
        <v>0</v>
      </c>
      <c r="BU40" s="82">
        <f>+BT39+BT40</f>
        <v>0</v>
      </c>
      <c r="BV40" s="79">
        <v>0</v>
      </c>
      <c r="BW40" s="87"/>
      <c r="BX40" s="86">
        <v>0</v>
      </c>
      <c r="BY40" s="85">
        <v>0</v>
      </c>
      <c r="BZ40" s="85">
        <f t="shared" si="16"/>
        <v>0</v>
      </c>
      <c r="CA40" s="82">
        <f>+BZ39+BZ40</f>
        <v>0</v>
      </c>
      <c r="CB40" s="88">
        <v>6470000</v>
      </c>
      <c r="CC40" s="87" t="s">
        <v>198</v>
      </c>
      <c r="CD40" s="86">
        <v>6.0100000000000001E-2</v>
      </c>
      <c r="CE40" s="85">
        <v>1050848.5</v>
      </c>
      <c r="CF40" s="85">
        <v>-367796.97</v>
      </c>
      <c r="CG40" s="85">
        <f t="shared" si="17"/>
        <v>683051.53</v>
      </c>
      <c r="CH40" s="85">
        <f t="shared" si="18"/>
        <v>7153051.5300000003</v>
      </c>
      <c r="CI40" s="82">
        <f>+CH39+CH40</f>
        <v>7836103.0600000005</v>
      </c>
      <c r="CJ40" s="79">
        <v>0</v>
      </c>
      <c r="CK40" s="87"/>
      <c r="CL40" s="86"/>
      <c r="CM40" s="85">
        <v>0</v>
      </c>
      <c r="CN40" s="85">
        <f t="shared" si="19"/>
        <v>0</v>
      </c>
      <c r="CO40" s="82">
        <f>+CN39+CN40</f>
        <v>0</v>
      </c>
      <c r="CP40" s="88">
        <v>0</v>
      </c>
      <c r="CQ40" s="87"/>
      <c r="CR40" s="86"/>
      <c r="CS40" s="85">
        <v>0</v>
      </c>
      <c r="CT40" s="85">
        <f t="shared" si="20"/>
        <v>0</v>
      </c>
      <c r="CU40" s="82">
        <f>+CT39+CT40</f>
        <v>0</v>
      </c>
      <c r="CV40" s="88">
        <v>0</v>
      </c>
      <c r="CW40" s="87"/>
      <c r="CX40" s="86">
        <v>0</v>
      </c>
      <c r="CY40" s="85">
        <v>0</v>
      </c>
      <c r="CZ40" s="85">
        <f t="shared" si="21"/>
        <v>0</v>
      </c>
      <c r="DA40" s="82">
        <f>+CZ39+CZ40</f>
        <v>0</v>
      </c>
      <c r="DB40" s="88"/>
      <c r="DC40" s="87"/>
      <c r="DD40" s="86"/>
      <c r="DE40" s="85"/>
      <c r="DF40" s="85"/>
      <c r="DG40" s="82"/>
      <c r="DH40" s="88"/>
      <c r="DI40" s="87"/>
      <c r="DJ40" s="86"/>
      <c r="DK40" s="85"/>
      <c r="DL40" s="85"/>
      <c r="DM40" s="82"/>
      <c r="DN40" s="88">
        <v>88773.59</v>
      </c>
      <c r="DO40" s="87"/>
      <c r="DP40" s="86"/>
      <c r="DQ40" s="85">
        <v>50196.480000000003</v>
      </c>
      <c r="DR40" s="85">
        <f t="shared" si="24"/>
        <v>138970.07</v>
      </c>
      <c r="DS40" s="82">
        <f>+DR39+DR40</f>
        <v>138970.07</v>
      </c>
      <c r="DT40" s="88">
        <v>434591.17</v>
      </c>
      <c r="DU40" s="87"/>
      <c r="DV40" s="86"/>
      <c r="DW40" s="85">
        <v>290718.99</v>
      </c>
      <c r="DX40" s="85">
        <f t="shared" si="25"/>
        <v>725310.15999999992</v>
      </c>
      <c r="DY40" s="82">
        <f>+DX39+DX40</f>
        <v>725310.15999999992</v>
      </c>
    </row>
    <row r="41" spans="1:129" x14ac:dyDescent="0.25">
      <c r="B41" s="31">
        <v>1977</v>
      </c>
      <c r="C41" s="21"/>
      <c r="D41" s="32" t="s">
        <v>113</v>
      </c>
      <c r="E41" s="32"/>
      <c r="F41" s="32"/>
      <c r="G41" s="32"/>
      <c r="H41" s="32"/>
      <c r="I41" s="32"/>
      <c r="J41" s="32"/>
      <c r="K41" s="32"/>
      <c r="L41" s="32"/>
      <c r="M41" s="32"/>
      <c r="N41" s="32"/>
      <c r="O41" s="32"/>
      <c r="P41" s="32"/>
      <c r="Q41" s="32"/>
      <c r="R41" s="32"/>
      <c r="S41" s="32"/>
      <c r="W41" s="84" t="s">
        <v>214</v>
      </c>
      <c r="X41" s="79">
        <f t="shared" si="45"/>
        <v>0</v>
      </c>
      <c r="Y41" s="90"/>
      <c r="Z41" s="90"/>
      <c r="AA41" s="79">
        <f t="shared" si="46"/>
        <v>15542208.5</v>
      </c>
      <c r="AB41" s="85">
        <f t="shared" si="39"/>
        <v>15542208.5</v>
      </c>
      <c r="AC41" s="82"/>
      <c r="AD41" s="81">
        <f t="shared" si="26"/>
        <v>299748.75</v>
      </c>
      <c r="AE41" s="80"/>
      <c r="AF41" s="88"/>
      <c r="AG41" s="87"/>
      <c r="AH41" s="86"/>
      <c r="AI41" s="85">
        <v>255675</v>
      </c>
      <c r="AJ41" s="85">
        <f t="shared" si="9"/>
        <v>255675</v>
      </c>
      <c r="AK41" s="80"/>
      <c r="AL41" s="88">
        <v>0</v>
      </c>
      <c r="AM41" s="87"/>
      <c r="AN41" s="86"/>
      <c r="AO41" s="85">
        <v>4388784.5</v>
      </c>
      <c r="AP41" s="85">
        <f t="shared" si="40"/>
        <v>4388784.5</v>
      </c>
      <c r="AQ41" s="80"/>
      <c r="AR41" s="88">
        <v>0</v>
      </c>
      <c r="AS41" s="87"/>
      <c r="AT41" s="86"/>
      <c r="AU41" s="85">
        <v>6012790</v>
      </c>
      <c r="AV41" s="85">
        <f t="shared" si="41"/>
        <v>6012790</v>
      </c>
      <c r="AW41" s="80"/>
      <c r="AX41" s="88">
        <v>0</v>
      </c>
      <c r="AY41" s="87"/>
      <c r="AZ41" s="86"/>
      <c r="BA41" s="85">
        <v>320234</v>
      </c>
      <c r="BB41" s="85">
        <f t="shared" si="42"/>
        <v>320234</v>
      </c>
      <c r="BC41" s="80"/>
      <c r="BD41" s="88">
        <v>0</v>
      </c>
      <c r="BE41" s="87"/>
      <c r="BF41" s="86"/>
      <c r="BG41" s="85">
        <v>2750600</v>
      </c>
      <c r="BH41" s="85">
        <f t="shared" si="43"/>
        <v>2750600</v>
      </c>
      <c r="BI41" s="80"/>
      <c r="BJ41" s="88">
        <v>0</v>
      </c>
      <c r="BK41" s="87"/>
      <c r="BL41" s="86"/>
      <c r="BM41" s="85">
        <v>957700</v>
      </c>
      <c r="BN41" s="85">
        <f t="shared" si="44"/>
        <v>957700</v>
      </c>
      <c r="BO41" s="80"/>
      <c r="BP41" s="79">
        <v>0</v>
      </c>
      <c r="BQ41" s="87"/>
      <c r="BR41" s="86"/>
      <c r="BS41" s="85">
        <v>0</v>
      </c>
      <c r="BT41" s="85">
        <f t="shared" si="15"/>
        <v>0</v>
      </c>
      <c r="BU41" s="80"/>
      <c r="BV41" s="79">
        <v>0</v>
      </c>
      <c r="BW41" s="87"/>
      <c r="BX41" s="86"/>
      <c r="BY41" s="85">
        <v>0</v>
      </c>
      <c r="BZ41" s="85">
        <f t="shared" si="16"/>
        <v>0</v>
      </c>
      <c r="CA41" s="80"/>
      <c r="CB41" s="88">
        <v>0</v>
      </c>
      <c r="CC41" s="87"/>
      <c r="CD41" s="86"/>
      <c r="CE41" s="85">
        <v>856425</v>
      </c>
      <c r="CF41" s="85">
        <v>-299748.75</v>
      </c>
      <c r="CG41" s="85">
        <f t="shared" si="17"/>
        <v>556676.25</v>
      </c>
      <c r="CH41" s="85">
        <f t="shared" si="18"/>
        <v>556676.25</v>
      </c>
      <c r="CI41" s="80"/>
      <c r="CJ41" s="79">
        <v>0</v>
      </c>
      <c r="CK41" s="87"/>
      <c r="CL41" s="86"/>
      <c r="CM41" s="85">
        <v>0</v>
      </c>
      <c r="CN41" s="85">
        <f t="shared" si="19"/>
        <v>0</v>
      </c>
      <c r="CO41" s="80"/>
      <c r="CP41" s="88">
        <v>0</v>
      </c>
      <c r="CQ41" s="87"/>
      <c r="CR41" s="86"/>
      <c r="CS41" s="85">
        <v>0</v>
      </c>
      <c r="CT41" s="85">
        <f t="shared" si="20"/>
        <v>0</v>
      </c>
      <c r="CU41" s="80"/>
      <c r="CV41" s="88">
        <v>0</v>
      </c>
      <c r="CW41" s="87"/>
      <c r="CX41" s="86"/>
      <c r="CY41" s="85">
        <v>0</v>
      </c>
      <c r="CZ41" s="85">
        <f t="shared" si="21"/>
        <v>0</v>
      </c>
      <c r="DA41" s="80"/>
      <c r="DB41" s="88"/>
      <c r="DC41" s="87"/>
      <c r="DD41" s="86"/>
      <c r="DE41" s="85"/>
      <c r="DF41" s="85"/>
      <c r="DG41" s="80"/>
      <c r="DH41" s="88"/>
      <c r="DI41" s="87"/>
      <c r="DJ41" s="86"/>
      <c r="DK41" s="85"/>
      <c r="DL41" s="85"/>
      <c r="DM41" s="80"/>
      <c r="DN41" s="88">
        <v>0</v>
      </c>
      <c r="DO41" s="87"/>
      <c r="DP41" s="86"/>
      <c r="DQ41" s="85"/>
      <c r="DR41" s="85">
        <f t="shared" si="24"/>
        <v>0</v>
      </c>
      <c r="DS41" s="80"/>
      <c r="DT41" s="88"/>
      <c r="DU41" s="87"/>
      <c r="DV41" s="86"/>
      <c r="DW41" s="85"/>
      <c r="DX41" s="85">
        <f t="shared" si="25"/>
        <v>0</v>
      </c>
      <c r="DY41" s="80"/>
    </row>
    <row r="42" spans="1:129" x14ac:dyDescent="0.25">
      <c r="B42" s="31">
        <v>1985</v>
      </c>
      <c r="C42" s="21"/>
      <c r="D42" s="33" t="s">
        <v>116</v>
      </c>
      <c r="E42" s="21"/>
      <c r="F42" s="21"/>
      <c r="G42" s="21"/>
      <c r="H42" s="21"/>
      <c r="I42" s="21"/>
      <c r="J42" s="21"/>
      <c r="K42" s="21"/>
      <c r="L42" s="21"/>
      <c r="M42" s="21"/>
      <c r="N42" s="21"/>
      <c r="O42" s="21"/>
      <c r="P42" s="21"/>
      <c r="Q42" s="21"/>
      <c r="R42" s="21"/>
      <c r="S42" s="21"/>
      <c r="W42" s="84" t="s">
        <v>213</v>
      </c>
      <c r="X42" s="79">
        <f t="shared" si="45"/>
        <v>82715000</v>
      </c>
      <c r="Y42" s="90"/>
      <c r="Z42" s="90"/>
      <c r="AA42" s="79">
        <f t="shared" si="46"/>
        <v>15542208.5</v>
      </c>
      <c r="AB42" s="85">
        <f t="shared" si="39"/>
        <v>98257208.5</v>
      </c>
      <c r="AC42" s="82">
        <f>+AB42+AB41</f>
        <v>113799417</v>
      </c>
      <c r="AD42" s="81">
        <f t="shared" si="26"/>
        <v>299748.75</v>
      </c>
      <c r="AE42" s="80">
        <f>+AB42+AB41-AD42-AD41</f>
        <v>113199919.5</v>
      </c>
      <c r="AF42" s="88">
        <v>5515000</v>
      </c>
      <c r="AG42" s="87" t="s">
        <v>198</v>
      </c>
      <c r="AH42" s="86">
        <v>0.05</v>
      </c>
      <c r="AI42" s="85">
        <v>255675</v>
      </c>
      <c r="AJ42" s="85">
        <f t="shared" si="9"/>
        <v>5770675</v>
      </c>
      <c r="AK42" s="82">
        <f>+AJ41+AJ42</f>
        <v>6026350</v>
      </c>
      <c r="AL42" s="88">
        <v>18675000</v>
      </c>
      <c r="AM42" s="87" t="s">
        <v>198</v>
      </c>
      <c r="AN42" s="86">
        <v>0.05</v>
      </c>
      <c r="AO42" s="85">
        <v>4388784.5</v>
      </c>
      <c r="AP42" s="85">
        <f t="shared" si="40"/>
        <v>23063784.5</v>
      </c>
      <c r="AQ42" s="82">
        <f>+AP41+AP42</f>
        <v>27452569</v>
      </c>
      <c r="AR42" s="88">
        <v>29175000</v>
      </c>
      <c r="AS42" s="87" t="s">
        <v>198</v>
      </c>
      <c r="AT42" s="86">
        <v>0.05</v>
      </c>
      <c r="AU42" s="85">
        <v>6012790</v>
      </c>
      <c r="AV42" s="85">
        <f t="shared" si="41"/>
        <v>35187790</v>
      </c>
      <c r="AW42" s="82">
        <f>+AV41+AV42</f>
        <v>41200580</v>
      </c>
      <c r="AX42" s="88">
        <v>1655000</v>
      </c>
      <c r="AY42" s="87" t="s">
        <v>198</v>
      </c>
      <c r="AZ42" s="86">
        <v>0.05</v>
      </c>
      <c r="BA42" s="85">
        <v>320234</v>
      </c>
      <c r="BB42" s="85">
        <f t="shared" si="42"/>
        <v>1975234</v>
      </c>
      <c r="BC42" s="82">
        <f>+BB41+BB42</f>
        <v>2295468</v>
      </c>
      <c r="BD42" s="88">
        <v>15960000</v>
      </c>
      <c r="BE42" s="87" t="s">
        <v>198</v>
      </c>
      <c r="BF42" s="86">
        <v>0.05</v>
      </c>
      <c r="BG42" s="85">
        <v>2750600</v>
      </c>
      <c r="BH42" s="85">
        <f t="shared" si="43"/>
        <v>18710600</v>
      </c>
      <c r="BI42" s="82">
        <f>+BH41+BH42</f>
        <v>21461200</v>
      </c>
      <c r="BJ42" s="88">
        <v>5015000</v>
      </c>
      <c r="BK42" s="87" t="s">
        <v>198</v>
      </c>
      <c r="BL42" s="86">
        <v>0.04</v>
      </c>
      <c r="BM42" s="85">
        <v>957700</v>
      </c>
      <c r="BN42" s="85">
        <f t="shared" si="44"/>
        <v>5972700</v>
      </c>
      <c r="BO42" s="82">
        <f>+BN41+BN42</f>
        <v>6930400</v>
      </c>
      <c r="BP42" s="79">
        <v>0</v>
      </c>
      <c r="BQ42" s="87"/>
      <c r="BR42" s="86">
        <v>0</v>
      </c>
      <c r="BS42" s="85">
        <v>0</v>
      </c>
      <c r="BT42" s="85">
        <f t="shared" si="15"/>
        <v>0</v>
      </c>
      <c r="BU42" s="82">
        <f>+BT41+BT42</f>
        <v>0</v>
      </c>
      <c r="BV42" s="79">
        <v>0</v>
      </c>
      <c r="BW42" s="87"/>
      <c r="BX42" s="86">
        <v>0</v>
      </c>
      <c r="BY42" s="85">
        <v>0</v>
      </c>
      <c r="BZ42" s="85">
        <f t="shared" si="16"/>
        <v>0</v>
      </c>
      <c r="CA42" s="82">
        <f>+BZ41+BZ42</f>
        <v>0</v>
      </c>
      <c r="CB42" s="88">
        <v>6720000</v>
      </c>
      <c r="CC42" s="87" t="s">
        <v>198</v>
      </c>
      <c r="CD42" s="86">
        <v>6.0100000000000001E-2</v>
      </c>
      <c r="CE42" s="85">
        <v>856425</v>
      </c>
      <c r="CF42" s="85">
        <v>-299748.75</v>
      </c>
      <c r="CG42" s="85">
        <f t="shared" si="17"/>
        <v>556676.25</v>
      </c>
      <c r="CH42" s="85">
        <f t="shared" si="18"/>
        <v>7276676.25</v>
      </c>
      <c r="CI42" s="82">
        <f>+CH41+CH42</f>
        <v>7833352.5</v>
      </c>
      <c r="CJ42" s="79">
        <v>0</v>
      </c>
      <c r="CK42" s="87"/>
      <c r="CL42" s="86"/>
      <c r="CM42" s="85">
        <v>0</v>
      </c>
      <c r="CN42" s="85">
        <f t="shared" si="19"/>
        <v>0</v>
      </c>
      <c r="CO42" s="82">
        <f>+CN41+CN42</f>
        <v>0</v>
      </c>
      <c r="CP42" s="88">
        <v>0</v>
      </c>
      <c r="CQ42" s="87"/>
      <c r="CR42" s="86"/>
      <c r="CS42" s="85">
        <v>0</v>
      </c>
      <c r="CT42" s="85">
        <f t="shared" si="20"/>
        <v>0</v>
      </c>
      <c r="CU42" s="82">
        <f>+CT41+CT42</f>
        <v>0</v>
      </c>
      <c r="CV42" s="88">
        <v>0</v>
      </c>
      <c r="CW42" s="87"/>
      <c r="CX42" s="86">
        <v>0</v>
      </c>
      <c r="CY42" s="85">
        <v>0</v>
      </c>
      <c r="CZ42" s="85">
        <f t="shared" si="21"/>
        <v>0</v>
      </c>
      <c r="DA42" s="82">
        <f>+CZ41+CZ42</f>
        <v>0</v>
      </c>
      <c r="DB42" s="88"/>
      <c r="DC42" s="87"/>
      <c r="DD42" s="86"/>
      <c r="DE42" s="85"/>
      <c r="DF42" s="85"/>
      <c r="DG42" s="82"/>
      <c r="DH42" s="88"/>
      <c r="DI42" s="87"/>
      <c r="DJ42" s="86"/>
      <c r="DK42" s="85"/>
      <c r="DL42" s="85"/>
      <c r="DM42" s="82"/>
      <c r="DN42" s="88">
        <v>91661.4</v>
      </c>
      <c r="DO42" s="87"/>
      <c r="DP42" s="86"/>
      <c r="DQ42" s="85">
        <v>47308.68</v>
      </c>
      <c r="DR42" s="85">
        <f t="shared" si="24"/>
        <v>138970.07999999999</v>
      </c>
      <c r="DS42" s="82">
        <f>+DR41+DR42</f>
        <v>138970.07999999999</v>
      </c>
      <c r="DT42" s="88">
        <v>448728.42</v>
      </c>
      <c r="DU42" s="87"/>
      <c r="DV42" s="86"/>
      <c r="DW42" s="85">
        <v>276581.74</v>
      </c>
      <c r="DX42" s="85">
        <f t="shared" si="25"/>
        <v>725310.15999999992</v>
      </c>
      <c r="DY42" s="82">
        <f>+DX41+DX42</f>
        <v>725310.15999999992</v>
      </c>
    </row>
    <row r="43" spans="1:129" x14ac:dyDescent="0.25">
      <c r="B43" s="31">
        <v>2000</v>
      </c>
      <c r="C43" s="21"/>
      <c r="D43" s="33" t="s">
        <v>114</v>
      </c>
      <c r="E43" s="21"/>
      <c r="F43" s="21"/>
      <c r="G43" s="21"/>
      <c r="H43" s="21"/>
      <c r="I43" s="21"/>
      <c r="J43" s="21"/>
      <c r="K43" s="21"/>
      <c r="L43" s="21"/>
      <c r="M43" s="21"/>
      <c r="N43" s="21"/>
      <c r="O43" s="21"/>
      <c r="P43" s="21"/>
      <c r="Q43" s="21"/>
      <c r="R43" s="21"/>
      <c r="S43" s="21"/>
      <c r="W43" s="84" t="s">
        <v>212</v>
      </c>
      <c r="X43" s="79">
        <f t="shared" si="45"/>
        <v>0</v>
      </c>
      <c r="Y43" s="90"/>
      <c r="Z43" s="90"/>
      <c r="AA43" s="79">
        <f t="shared" si="46"/>
        <v>14010299.75</v>
      </c>
      <c r="AB43" s="85">
        <f t="shared" si="39"/>
        <v>14010299.75</v>
      </c>
      <c r="AC43" s="82"/>
      <c r="AD43" s="81">
        <f t="shared" si="26"/>
        <v>229071.15</v>
      </c>
      <c r="AE43" s="80"/>
      <c r="AF43" s="88"/>
      <c r="AG43" s="87"/>
      <c r="AH43" s="86"/>
      <c r="AI43" s="85">
        <v>172950</v>
      </c>
      <c r="AJ43" s="85">
        <f t="shared" si="9"/>
        <v>172950</v>
      </c>
      <c r="AK43" s="80"/>
      <c r="AL43" s="88">
        <v>0</v>
      </c>
      <c r="AM43" s="87"/>
      <c r="AN43" s="86"/>
      <c r="AO43" s="85">
        <v>4100255.75</v>
      </c>
      <c r="AP43" s="85">
        <f t="shared" si="40"/>
        <v>4100255.75</v>
      </c>
      <c r="AQ43" s="80"/>
      <c r="AR43" s="88">
        <v>0</v>
      </c>
      <c r="AS43" s="87"/>
      <c r="AT43" s="86"/>
      <c r="AU43" s="85">
        <v>5576623.75</v>
      </c>
      <c r="AV43" s="85">
        <f t="shared" si="41"/>
        <v>5576623.75</v>
      </c>
      <c r="AW43" s="80"/>
      <c r="AX43" s="88">
        <v>0</v>
      </c>
      <c r="AY43" s="87"/>
      <c r="AZ43" s="86"/>
      <c r="BA43" s="85">
        <v>296981.25</v>
      </c>
      <c r="BB43" s="85">
        <f t="shared" si="42"/>
        <v>296981.25</v>
      </c>
      <c r="BC43" s="80"/>
      <c r="BD43" s="88">
        <v>0</v>
      </c>
      <c r="BE43" s="87"/>
      <c r="BF43" s="86"/>
      <c r="BG43" s="85">
        <v>2351600</v>
      </c>
      <c r="BH43" s="85">
        <f t="shared" si="43"/>
        <v>2351600</v>
      </c>
      <c r="BI43" s="80"/>
      <c r="BJ43" s="88">
        <v>0</v>
      </c>
      <c r="BK43" s="87"/>
      <c r="BL43" s="86"/>
      <c r="BM43" s="85">
        <v>857400</v>
      </c>
      <c r="BN43" s="85">
        <f t="shared" si="44"/>
        <v>857400</v>
      </c>
      <c r="BO43" s="80"/>
      <c r="BP43" s="79">
        <v>0</v>
      </c>
      <c r="BQ43" s="87"/>
      <c r="BR43" s="86"/>
      <c r="BS43" s="85">
        <v>0</v>
      </c>
      <c r="BT43" s="85">
        <f t="shared" si="15"/>
        <v>0</v>
      </c>
      <c r="BU43" s="80"/>
      <c r="BV43" s="79">
        <v>0</v>
      </c>
      <c r="BW43" s="87"/>
      <c r="BX43" s="86"/>
      <c r="BY43" s="85">
        <v>0</v>
      </c>
      <c r="BZ43" s="85">
        <f t="shared" si="16"/>
        <v>0</v>
      </c>
      <c r="CA43" s="80"/>
      <c r="CB43" s="88">
        <v>0</v>
      </c>
      <c r="CC43" s="87"/>
      <c r="CD43" s="86"/>
      <c r="CE43" s="85">
        <v>654489</v>
      </c>
      <c r="CF43" s="85">
        <v>-229071.15</v>
      </c>
      <c r="CG43" s="85">
        <f t="shared" si="17"/>
        <v>425417.85</v>
      </c>
      <c r="CH43" s="85">
        <f t="shared" si="18"/>
        <v>425417.85</v>
      </c>
      <c r="CI43" s="80"/>
      <c r="CJ43" s="79">
        <v>0</v>
      </c>
      <c r="CK43" s="87"/>
      <c r="CL43" s="86"/>
      <c r="CM43" s="85">
        <v>0</v>
      </c>
      <c r="CN43" s="85">
        <f t="shared" si="19"/>
        <v>0</v>
      </c>
      <c r="CO43" s="80"/>
      <c r="CP43" s="88">
        <v>0</v>
      </c>
      <c r="CQ43" s="87"/>
      <c r="CR43" s="86"/>
      <c r="CS43" s="85">
        <v>0</v>
      </c>
      <c r="CT43" s="85">
        <f t="shared" si="20"/>
        <v>0</v>
      </c>
      <c r="CU43" s="80"/>
      <c r="CV43" s="88">
        <v>0</v>
      </c>
      <c r="CW43" s="87"/>
      <c r="CX43" s="86"/>
      <c r="CY43" s="85">
        <v>0</v>
      </c>
      <c r="CZ43" s="85">
        <f t="shared" si="21"/>
        <v>0</v>
      </c>
      <c r="DA43" s="80"/>
      <c r="DB43" s="88"/>
      <c r="DC43" s="87"/>
      <c r="DD43" s="86"/>
      <c r="DE43" s="85"/>
      <c r="DF43" s="85"/>
      <c r="DG43" s="80"/>
      <c r="DH43" s="88"/>
      <c r="DI43" s="87"/>
      <c r="DJ43" s="86"/>
      <c r="DK43" s="85"/>
      <c r="DL43" s="85"/>
      <c r="DM43" s="80"/>
      <c r="DN43" s="88">
        <v>0</v>
      </c>
      <c r="DO43" s="87"/>
      <c r="DP43" s="86"/>
      <c r="DQ43" s="85"/>
      <c r="DR43" s="85">
        <f t="shared" si="24"/>
        <v>0</v>
      </c>
      <c r="DS43" s="80"/>
      <c r="DT43" s="88"/>
      <c r="DU43" s="87"/>
      <c r="DV43" s="86"/>
      <c r="DW43" s="85"/>
      <c r="DX43" s="85">
        <f t="shared" si="25"/>
        <v>0</v>
      </c>
      <c r="DY43" s="80"/>
    </row>
    <row r="44" spans="1:129" x14ac:dyDescent="0.25">
      <c r="B44" s="31">
        <v>2001</v>
      </c>
      <c r="C44" s="21"/>
      <c r="D44" s="33" t="s">
        <v>115</v>
      </c>
      <c r="E44" s="21"/>
      <c r="F44" s="21"/>
      <c r="G44" s="21"/>
      <c r="H44" s="21"/>
      <c r="I44" s="21"/>
      <c r="J44" s="21"/>
      <c r="K44" s="21"/>
      <c r="L44" s="21"/>
      <c r="M44" s="21"/>
      <c r="N44" s="21"/>
      <c r="O44" s="21"/>
      <c r="P44" s="21"/>
      <c r="Q44" s="21"/>
      <c r="R44" s="21"/>
      <c r="S44" s="21"/>
      <c r="W44" s="84" t="s">
        <v>211</v>
      </c>
      <c r="X44" s="79">
        <f t="shared" si="45"/>
        <v>85710000</v>
      </c>
      <c r="Y44" s="90"/>
      <c r="Z44" s="90"/>
      <c r="AA44" s="79">
        <f t="shared" si="46"/>
        <v>14010299.75</v>
      </c>
      <c r="AB44" s="85">
        <f t="shared" si="39"/>
        <v>99720299.75</v>
      </c>
      <c r="AC44" s="82">
        <f>+AB44+AB43</f>
        <v>113730599.5</v>
      </c>
      <c r="AD44" s="81">
        <f t="shared" si="26"/>
        <v>229071.15</v>
      </c>
      <c r="AE44" s="80">
        <f>+AB44+AB43-AD44-AD43</f>
        <v>113272457.19999999</v>
      </c>
      <c r="AF44" s="88">
        <v>5680000</v>
      </c>
      <c r="AG44" s="87" t="s">
        <v>198</v>
      </c>
      <c r="AH44" s="86">
        <v>0.04</v>
      </c>
      <c r="AI44" s="85">
        <v>172950</v>
      </c>
      <c r="AJ44" s="85">
        <f t="shared" si="9"/>
        <v>5852950</v>
      </c>
      <c r="AK44" s="82">
        <f>+AJ43+AJ44</f>
        <v>6025900</v>
      </c>
      <c r="AL44" s="88">
        <v>19240000</v>
      </c>
      <c r="AM44" s="87" t="s">
        <v>198</v>
      </c>
      <c r="AN44" s="86">
        <v>0.04</v>
      </c>
      <c r="AO44" s="85">
        <v>4100255.75</v>
      </c>
      <c r="AP44" s="85">
        <f t="shared" si="40"/>
        <v>23340255.75</v>
      </c>
      <c r="AQ44" s="82">
        <f>+AP43+AP44</f>
        <v>27440511.5</v>
      </c>
      <c r="AR44" s="88">
        <v>30065000</v>
      </c>
      <c r="AS44" s="87" t="s">
        <v>198</v>
      </c>
      <c r="AT44" s="86">
        <v>0.04</v>
      </c>
      <c r="AU44" s="85">
        <v>5576623.75</v>
      </c>
      <c r="AV44" s="85">
        <f t="shared" si="41"/>
        <v>35641623.75</v>
      </c>
      <c r="AW44" s="82">
        <f>+AV43+AV44</f>
        <v>41218247.5</v>
      </c>
      <c r="AX44" s="88">
        <v>1705000</v>
      </c>
      <c r="AY44" s="87" t="s">
        <v>198</v>
      </c>
      <c r="AZ44" s="86">
        <v>0.04</v>
      </c>
      <c r="BA44" s="85">
        <v>296981.25</v>
      </c>
      <c r="BB44" s="85">
        <f t="shared" si="42"/>
        <v>2001981.25</v>
      </c>
      <c r="BC44" s="82">
        <f>+BB43+BB44</f>
        <v>2298962.5</v>
      </c>
      <c r="BD44" s="88">
        <v>16770000</v>
      </c>
      <c r="BE44" s="87" t="s">
        <v>198</v>
      </c>
      <c r="BF44" s="86">
        <v>0.04</v>
      </c>
      <c r="BG44" s="85">
        <v>2351600</v>
      </c>
      <c r="BH44" s="85">
        <f t="shared" si="43"/>
        <v>19121600</v>
      </c>
      <c r="BI44" s="82">
        <f>+BH43+BH44</f>
        <v>21473200</v>
      </c>
      <c r="BJ44" s="88">
        <v>5265000</v>
      </c>
      <c r="BK44" s="87" t="s">
        <v>198</v>
      </c>
      <c r="BL44" s="86">
        <v>0.04</v>
      </c>
      <c r="BM44" s="85">
        <v>857400</v>
      </c>
      <c r="BN44" s="85">
        <f t="shared" si="44"/>
        <v>6122400</v>
      </c>
      <c r="BO44" s="82">
        <f>+BN43+BN44</f>
        <v>6979800</v>
      </c>
      <c r="BP44" s="79">
        <v>0</v>
      </c>
      <c r="BQ44" s="87"/>
      <c r="BR44" s="86">
        <v>0</v>
      </c>
      <c r="BS44" s="85">
        <v>0</v>
      </c>
      <c r="BT44" s="85">
        <f t="shared" si="15"/>
        <v>0</v>
      </c>
      <c r="BU44" s="82">
        <f>+BT43+BT44</f>
        <v>0</v>
      </c>
      <c r="BV44" s="79">
        <v>0</v>
      </c>
      <c r="BW44" s="87"/>
      <c r="BX44" s="86">
        <v>0</v>
      </c>
      <c r="BY44" s="85">
        <v>0</v>
      </c>
      <c r="BZ44" s="85">
        <f t="shared" si="16"/>
        <v>0</v>
      </c>
      <c r="CA44" s="82">
        <f>+BZ43+BZ44</f>
        <v>0</v>
      </c>
      <c r="CB44" s="88">
        <v>6985000</v>
      </c>
      <c r="CC44" s="87" t="s">
        <v>198</v>
      </c>
      <c r="CD44" s="86">
        <v>6.0100000000000001E-2</v>
      </c>
      <c r="CE44" s="85">
        <v>654489</v>
      </c>
      <c r="CF44" s="85">
        <v>-229071.15</v>
      </c>
      <c r="CG44" s="85">
        <f t="shared" si="17"/>
        <v>425417.85</v>
      </c>
      <c r="CH44" s="85">
        <f t="shared" si="18"/>
        <v>7410417.8499999996</v>
      </c>
      <c r="CI44" s="82">
        <f>+CH43+CH44</f>
        <v>7835835.6999999993</v>
      </c>
      <c r="CJ44" s="79">
        <v>0</v>
      </c>
      <c r="CK44" s="87"/>
      <c r="CL44" s="86"/>
      <c r="CM44" s="85">
        <v>0</v>
      </c>
      <c r="CN44" s="85">
        <f t="shared" si="19"/>
        <v>0</v>
      </c>
      <c r="CO44" s="82">
        <f>+CN43+CN44</f>
        <v>0</v>
      </c>
      <c r="CP44" s="88">
        <v>0</v>
      </c>
      <c r="CQ44" s="87"/>
      <c r="CR44" s="86"/>
      <c r="CS44" s="85">
        <v>0</v>
      </c>
      <c r="CT44" s="85">
        <f t="shared" si="20"/>
        <v>0</v>
      </c>
      <c r="CU44" s="82">
        <f>+CT43+CT44</f>
        <v>0</v>
      </c>
      <c r="CV44" s="88">
        <v>0</v>
      </c>
      <c r="CW44" s="87"/>
      <c r="CX44" s="86">
        <v>0</v>
      </c>
      <c r="CY44" s="85">
        <v>0</v>
      </c>
      <c r="CZ44" s="85">
        <f t="shared" si="21"/>
        <v>0</v>
      </c>
      <c r="DA44" s="82">
        <f>+CZ43+CZ44</f>
        <v>0</v>
      </c>
      <c r="DB44" s="88"/>
      <c r="DC44" s="87"/>
      <c r="DD44" s="86"/>
      <c r="DE44" s="85"/>
      <c r="DF44" s="85"/>
      <c r="DG44" s="82"/>
      <c r="DH44" s="88"/>
      <c r="DI44" s="87"/>
      <c r="DJ44" s="86"/>
      <c r="DK44" s="85"/>
      <c r="DL44" s="85"/>
      <c r="DM44" s="82"/>
      <c r="DN44" s="88">
        <v>94643.14</v>
      </c>
      <c r="DO44" s="87"/>
      <c r="DP44" s="86"/>
      <c r="DQ44" s="85">
        <v>44326.93</v>
      </c>
      <c r="DR44" s="85">
        <f t="shared" si="24"/>
        <v>138970.07</v>
      </c>
      <c r="DS44" s="82">
        <f>+DR43+DR44</f>
        <v>138970.07</v>
      </c>
      <c r="DT44" s="88">
        <v>463325.56</v>
      </c>
      <c r="DU44" s="87"/>
      <c r="DV44" s="86"/>
      <c r="DW44" s="85">
        <v>261984.6</v>
      </c>
      <c r="DX44" s="85">
        <f t="shared" si="25"/>
        <v>725310.16</v>
      </c>
      <c r="DY44" s="82">
        <f>+DX43+DX44</f>
        <v>725310.16</v>
      </c>
    </row>
    <row r="45" spans="1:129" x14ac:dyDescent="0.25">
      <c r="B45" s="19" t="s">
        <v>7</v>
      </c>
      <c r="D45" s="203" t="s">
        <v>105</v>
      </c>
      <c r="E45" s="203"/>
      <c r="F45" s="203"/>
      <c r="G45" s="203"/>
      <c r="H45" s="203"/>
      <c r="I45" s="203"/>
      <c r="J45" s="203"/>
      <c r="K45" s="203"/>
      <c r="L45" s="203"/>
      <c r="M45" s="203"/>
      <c r="N45" s="203"/>
      <c r="O45" s="203"/>
      <c r="P45" s="203"/>
      <c r="Q45" s="203"/>
      <c r="R45" s="203"/>
      <c r="S45" s="203"/>
      <c r="W45" s="84" t="s">
        <v>210</v>
      </c>
      <c r="X45" s="79">
        <f t="shared" si="45"/>
        <v>0</v>
      </c>
      <c r="Y45" s="90"/>
      <c r="Z45" s="90"/>
      <c r="AA45" s="79">
        <f t="shared" si="46"/>
        <v>12488838.75</v>
      </c>
      <c r="AB45" s="85">
        <f t="shared" si="39"/>
        <v>12488838.75</v>
      </c>
      <c r="AC45" s="82"/>
      <c r="AD45" s="81">
        <f t="shared" si="26"/>
        <v>155606.41</v>
      </c>
      <c r="AE45" s="80"/>
      <c r="AF45" s="88"/>
      <c r="AG45" s="87"/>
      <c r="AH45" s="86"/>
      <c r="AI45" s="85">
        <v>87750</v>
      </c>
      <c r="AJ45" s="85">
        <f t="shared" si="9"/>
        <v>87750</v>
      </c>
      <c r="AK45" s="80"/>
      <c r="AL45" s="88">
        <v>0</v>
      </c>
      <c r="AM45" s="87"/>
      <c r="AN45" s="86"/>
      <c r="AO45" s="85">
        <v>3791453.75</v>
      </c>
      <c r="AP45" s="85">
        <f t="shared" si="40"/>
        <v>3791453.75</v>
      </c>
      <c r="AQ45" s="80"/>
      <c r="AR45" s="88">
        <v>0</v>
      </c>
      <c r="AS45" s="87"/>
      <c r="AT45" s="86"/>
      <c r="AU45" s="85">
        <v>5124145.5</v>
      </c>
      <c r="AV45" s="85">
        <f t="shared" si="41"/>
        <v>5124145.5</v>
      </c>
      <c r="AW45" s="80"/>
      <c r="AX45" s="88">
        <v>0</v>
      </c>
      <c r="AY45" s="87"/>
      <c r="AZ45" s="86"/>
      <c r="BA45" s="85">
        <v>272599.75</v>
      </c>
      <c r="BB45" s="85">
        <f t="shared" si="42"/>
        <v>272599.75</v>
      </c>
      <c r="BC45" s="80"/>
      <c r="BD45" s="88">
        <v>0</v>
      </c>
      <c r="BE45" s="87"/>
      <c r="BF45" s="86"/>
      <c r="BG45" s="85">
        <v>2016200</v>
      </c>
      <c r="BH45" s="85">
        <f t="shared" si="43"/>
        <v>2016200</v>
      </c>
      <c r="BI45" s="80"/>
      <c r="BJ45" s="88">
        <v>0</v>
      </c>
      <c r="BK45" s="87"/>
      <c r="BL45" s="86"/>
      <c r="BM45" s="85">
        <v>752100</v>
      </c>
      <c r="BN45" s="85">
        <f t="shared" si="44"/>
        <v>752100</v>
      </c>
      <c r="BO45" s="80"/>
      <c r="BP45" s="79">
        <v>0</v>
      </c>
      <c r="BQ45" s="87"/>
      <c r="BR45" s="86"/>
      <c r="BS45" s="85">
        <v>0</v>
      </c>
      <c r="BT45" s="85">
        <f t="shared" si="15"/>
        <v>0</v>
      </c>
      <c r="BU45" s="80"/>
      <c r="BV45" s="79">
        <v>0</v>
      </c>
      <c r="BW45" s="87"/>
      <c r="BX45" s="86"/>
      <c r="BY45" s="85">
        <v>0</v>
      </c>
      <c r="BZ45" s="85">
        <f t="shared" si="16"/>
        <v>0</v>
      </c>
      <c r="CA45" s="80"/>
      <c r="CB45" s="88">
        <v>0</v>
      </c>
      <c r="CC45" s="87"/>
      <c r="CD45" s="86"/>
      <c r="CE45" s="85">
        <v>444589.75</v>
      </c>
      <c r="CF45" s="85">
        <v>-155606.41</v>
      </c>
      <c r="CG45" s="85">
        <f t="shared" si="17"/>
        <v>288983.33999999997</v>
      </c>
      <c r="CH45" s="85">
        <f t="shared" si="18"/>
        <v>288983.33999999997</v>
      </c>
      <c r="CI45" s="80"/>
      <c r="CJ45" s="79">
        <v>0</v>
      </c>
      <c r="CK45" s="87"/>
      <c r="CL45" s="86"/>
      <c r="CM45" s="85">
        <v>0</v>
      </c>
      <c r="CN45" s="85">
        <f t="shared" si="19"/>
        <v>0</v>
      </c>
      <c r="CO45" s="80"/>
      <c r="CP45" s="88">
        <v>0</v>
      </c>
      <c r="CQ45" s="87"/>
      <c r="CR45" s="86"/>
      <c r="CS45" s="85">
        <v>0</v>
      </c>
      <c r="CT45" s="85">
        <f t="shared" si="20"/>
        <v>0</v>
      </c>
      <c r="CU45" s="80"/>
      <c r="CV45" s="88">
        <v>0</v>
      </c>
      <c r="CW45" s="87"/>
      <c r="CX45" s="86"/>
      <c r="CY45" s="85">
        <v>0</v>
      </c>
      <c r="CZ45" s="85">
        <f t="shared" si="21"/>
        <v>0</v>
      </c>
      <c r="DA45" s="80"/>
      <c r="DB45" s="88"/>
      <c r="DC45" s="87"/>
      <c r="DD45" s="86"/>
      <c r="DE45" s="85"/>
      <c r="DF45" s="85"/>
      <c r="DG45" s="80"/>
      <c r="DH45" s="88"/>
      <c r="DI45" s="87"/>
      <c r="DJ45" s="86"/>
      <c r="DK45" s="85"/>
      <c r="DL45" s="85"/>
      <c r="DM45" s="80"/>
      <c r="DN45" s="88">
        <v>0</v>
      </c>
      <c r="DO45" s="87"/>
      <c r="DP45" s="86"/>
      <c r="DQ45" s="85"/>
      <c r="DR45" s="85">
        <f t="shared" si="24"/>
        <v>0</v>
      </c>
      <c r="DS45" s="80"/>
      <c r="DT45" s="88"/>
      <c r="DU45" s="87"/>
      <c r="DV45" s="86"/>
      <c r="DW45" s="85"/>
      <c r="DX45" s="85">
        <f t="shared" si="25"/>
        <v>0</v>
      </c>
      <c r="DY45" s="80"/>
    </row>
    <row r="46" spans="1:129" x14ac:dyDescent="0.25">
      <c r="B46" s="19" t="s">
        <v>8</v>
      </c>
      <c r="D46" s="203" t="s">
        <v>106</v>
      </c>
      <c r="E46" s="203"/>
      <c r="F46" s="203"/>
      <c r="G46" s="203"/>
      <c r="H46" s="203"/>
      <c r="I46" s="203"/>
      <c r="J46" s="203"/>
      <c r="K46" s="203"/>
      <c r="L46" s="203"/>
      <c r="M46" s="203"/>
      <c r="N46" s="203"/>
      <c r="O46" s="203"/>
      <c r="P46" s="203"/>
      <c r="Q46" s="203"/>
      <c r="R46" s="203"/>
      <c r="S46" s="203"/>
      <c r="W46" s="84" t="s">
        <v>209</v>
      </c>
      <c r="X46" s="79">
        <f t="shared" si="45"/>
        <v>82155000</v>
      </c>
      <c r="Y46" s="90"/>
      <c r="Z46" s="90"/>
      <c r="AA46" s="79">
        <f t="shared" si="46"/>
        <v>12488838.75</v>
      </c>
      <c r="AB46" s="85">
        <f t="shared" si="39"/>
        <v>94643838.75</v>
      </c>
      <c r="AC46" s="82">
        <f>+AB46+AB45</f>
        <v>107132677.5</v>
      </c>
      <c r="AD46" s="81">
        <f t="shared" si="26"/>
        <v>155606.41</v>
      </c>
      <c r="AE46" s="80">
        <f>+AB46+AB45-AD46-AD45</f>
        <v>106821464.68000001</v>
      </c>
      <c r="AF46" s="88">
        <v>5850000</v>
      </c>
      <c r="AG46" s="87" t="s">
        <v>198</v>
      </c>
      <c r="AH46" s="86">
        <v>0.04</v>
      </c>
      <c r="AI46" s="85">
        <v>87750</v>
      </c>
      <c r="AJ46" s="85">
        <f t="shared" si="9"/>
        <v>5937750</v>
      </c>
      <c r="AK46" s="82">
        <f>+AJ45+AJ46</f>
        <v>6025500</v>
      </c>
      <c r="AL46" s="88">
        <v>19825000</v>
      </c>
      <c r="AM46" s="87" t="s">
        <v>198</v>
      </c>
      <c r="AN46" s="86">
        <v>0.04</v>
      </c>
      <c r="AO46" s="85">
        <v>3791453.75</v>
      </c>
      <c r="AP46" s="85">
        <f t="shared" si="40"/>
        <v>23616453.75</v>
      </c>
      <c r="AQ46" s="82">
        <f>+AP45+AP46</f>
        <v>27407907.5</v>
      </c>
      <c r="AR46" s="88">
        <v>30995000</v>
      </c>
      <c r="AS46" s="87" t="s">
        <v>198</v>
      </c>
      <c r="AT46" s="86">
        <v>0.04</v>
      </c>
      <c r="AU46" s="85">
        <v>5124145.5</v>
      </c>
      <c r="AV46" s="85">
        <f t="shared" si="41"/>
        <v>36119145.5</v>
      </c>
      <c r="AW46" s="82">
        <f>+AV45+AV46</f>
        <v>41243291</v>
      </c>
      <c r="AX46" s="88">
        <v>1760000</v>
      </c>
      <c r="AY46" s="87" t="s">
        <v>198</v>
      </c>
      <c r="AZ46" s="86">
        <v>0.04</v>
      </c>
      <c r="BA46" s="85">
        <v>272599.75</v>
      </c>
      <c r="BB46" s="85">
        <f t="shared" si="42"/>
        <v>2032599.75</v>
      </c>
      <c r="BC46" s="82">
        <f>+BB45+BB46</f>
        <v>2305199.5</v>
      </c>
      <c r="BD46" s="88">
        <v>10940000</v>
      </c>
      <c r="BE46" s="87" t="s">
        <v>198</v>
      </c>
      <c r="BF46" s="86">
        <v>0.04</v>
      </c>
      <c r="BG46" s="85">
        <v>2016200</v>
      </c>
      <c r="BH46" s="85">
        <f t="shared" si="43"/>
        <v>12956200</v>
      </c>
      <c r="BI46" s="82">
        <f>+BH45+BH46</f>
        <v>14972400</v>
      </c>
      <c r="BJ46" s="88">
        <v>5530000</v>
      </c>
      <c r="BK46" s="87" t="s">
        <v>198</v>
      </c>
      <c r="BL46" s="86">
        <v>0.04</v>
      </c>
      <c r="BM46" s="85">
        <v>752100</v>
      </c>
      <c r="BN46" s="85">
        <f t="shared" si="44"/>
        <v>6282100</v>
      </c>
      <c r="BO46" s="82">
        <f>+BN45+BN46</f>
        <v>7034200</v>
      </c>
      <c r="BP46" s="79">
        <v>0</v>
      </c>
      <c r="BQ46" s="87"/>
      <c r="BR46" s="86">
        <v>0</v>
      </c>
      <c r="BS46" s="85">
        <v>0</v>
      </c>
      <c r="BT46" s="85">
        <f t="shared" si="15"/>
        <v>0</v>
      </c>
      <c r="BU46" s="82">
        <f>+BT45+BT46</f>
        <v>0</v>
      </c>
      <c r="BV46" s="79">
        <v>0</v>
      </c>
      <c r="BW46" s="87"/>
      <c r="BX46" s="86">
        <v>0</v>
      </c>
      <c r="BY46" s="85">
        <v>0</v>
      </c>
      <c r="BZ46" s="85">
        <f t="shared" si="16"/>
        <v>0</v>
      </c>
      <c r="CA46" s="82">
        <f>+BZ45+BZ46</f>
        <v>0</v>
      </c>
      <c r="CB46" s="88">
        <v>7255000</v>
      </c>
      <c r="CC46" s="87" t="s">
        <v>198</v>
      </c>
      <c r="CD46" s="86">
        <v>6.0100000000000001E-2</v>
      </c>
      <c r="CE46" s="85">
        <v>444589.75</v>
      </c>
      <c r="CF46" s="85">
        <v>-155606.41</v>
      </c>
      <c r="CG46" s="85">
        <f t="shared" si="17"/>
        <v>288983.33999999997</v>
      </c>
      <c r="CH46" s="85">
        <f t="shared" si="18"/>
        <v>7543983.3399999999</v>
      </c>
      <c r="CI46" s="82">
        <f>+CH45+CH46</f>
        <v>7832966.6799999997</v>
      </c>
      <c r="CJ46" s="79">
        <v>0</v>
      </c>
      <c r="CK46" s="87"/>
      <c r="CL46" s="86"/>
      <c r="CM46" s="85">
        <v>0</v>
      </c>
      <c r="CN46" s="85">
        <f t="shared" si="19"/>
        <v>0</v>
      </c>
      <c r="CO46" s="82">
        <f>+CN45+CN46</f>
        <v>0</v>
      </c>
      <c r="CP46" s="88">
        <v>0</v>
      </c>
      <c r="CQ46" s="87"/>
      <c r="CR46" s="86"/>
      <c r="CS46" s="85">
        <v>0</v>
      </c>
      <c r="CT46" s="85">
        <f t="shared" si="20"/>
        <v>0</v>
      </c>
      <c r="CU46" s="82">
        <f>+CT45+CT46</f>
        <v>0</v>
      </c>
      <c r="CV46" s="88">
        <v>0</v>
      </c>
      <c r="CW46" s="87"/>
      <c r="CX46" s="86">
        <v>0</v>
      </c>
      <c r="CY46" s="85">
        <v>0</v>
      </c>
      <c r="CZ46" s="85">
        <f t="shared" si="21"/>
        <v>0</v>
      </c>
      <c r="DA46" s="82">
        <f>+CZ45+CZ46</f>
        <v>0</v>
      </c>
      <c r="DB46" s="88"/>
      <c r="DC46" s="87"/>
      <c r="DD46" s="86"/>
      <c r="DE46" s="85"/>
      <c r="DF46" s="85"/>
      <c r="DG46" s="82"/>
      <c r="DH46" s="88"/>
      <c r="DI46" s="87"/>
      <c r="DJ46" s="86"/>
      <c r="DK46" s="85"/>
      <c r="DL46" s="85"/>
      <c r="DM46" s="82"/>
      <c r="DN46" s="88">
        <v>97721.88</v>
      </c>
      <c r="DO46" s="87"/>
      <c r="DP46" s="86"/>
      <c r="DQ46" s="85">
        <v>41248.19</v>
      </c>
      <c r="DR46" s="85">
        <f t="shared" si="24"/>
        <v>138970.07</v>
      </c>
      <c r="DS46" s="82">
        <f>+DR45+DR46</f>
        <v>138970.07</v>
      </c>
      <c r="DT46" s="88">
        <v>478397.54</v>
      </c>
      <c r="DU46" s="87"/>
      <c r="DV46" s="86"/>
      <c r="DW46" s="85">
        <v>246912.62</v>
      </c>
      <c r="DX46" s="85">
        <f t="shared" si="25"/>
        <v>725310.15999999992</v>
      </c>
      <c r="DY46" s="82">
        <f>+DX45+DX46</f>
        <v>725310.15999999992</v>
      </c>
    </row>
    <row r="47" spans="1:129" x14ac:dyDescent="0.25">
      <c r="A47" s="9"/>
      <c r="B47" s="195">
        <v>2010</v>
      </c>
      <c r="C47" s="9"/>
      <c r="D47" s="196" t="s">
        <v>63</v>
      </c>
      <c r="E47" s="196"/>
      <c r="F47" s="196"/>
      <c r="G47" s="196"/>
      <c r="H47" s="196"/>
      <c r="I47" s="196"/>
      <c r="J47" s="196"/>
      <c r="K47" s="196"/>
      <c r="L47" s="196"/>
      <c r="M47" s="196"/>
      <c r="N47" s="196"/>
      <c r="O47" s="196"/>
      <c r="P47" s="196"/>
      <c r="Q47" s="196"/>
      <c r="R47" s="196"/>
      <c r="S47" s="196"/>
      <c r="W47" s="84" t="s">
        <v>208</v>
      </c>
      <c r="X47" s="79">
        <f t="shared" si="45"/>
        <v>0</v>
      </c>
      <c r="Y47" s="90"/>
      <c r="Z47" s="90"/>
      <c r="AA47" s="79">
        <f t="shared" si="46"/>
        <v>11001720.25</v>
      </c>
      <c r="AB47" s="85">
        <f t="shared" si="39"/>
        <v>11001720.25</v>
      </c>
      <c r="AC47" s="82"/>
      <c r="AD47" s="81">
        <f t="shared" ref="AD47:AD62" si="47">-CF47</f>
        <v>79301.95</v>
      </c>
      <c r="AE47" s="80"/>
      <c r="AF47" s="88"/>
      <c r="AG47" s="87"/>
      <c r="AH47" s="86"/>
      <c r="AI47" s="85"/>
      <c r="AJ47" s="85"/>
      <c r="AK47" s="80"/>
      <c r="AL47" s="88">
        <v>0</v>
      </c>
      <c r="AM47" s="87"/>
      <c r="AN47" s="86"/>
      <c r="AO47" s="85">
        <v>3477227.5</v>
      </c>
      <c r="AP47" s="85">
        <f t="shared" si="40"/>
        <v>3477227.5</v>
      </c>
      <c r="AQ47" s="80"/>
      <c r="AR47" s="88">
        <v>0</v>
      </c>
      <c r="AS47" s="87"/>
      <c r="AT47" s="86"/>
      <c r="AU47" s="85">
        <v>4612728</v>
      </c>
      <c r="AV47" s="85">
        <f t="shared" si="41"/>
        <v>4612728</v>
      </c>
      <c r="AW47" s="80"/>
      <c r="AX47" s="88">
        <v>0</v>
      </c>
      <c r="AY47" s="87"/>
      <c r="AZ47" s="86"/>
      <c r="BA47" s="85">
        <v>246287.75</v>
      </c>
      <c r="BB47" s="85">
        <f t="shared" si="42"/>
        <v>246287.75</v>
      </c>
      <c r="BC47" s="80"/>
      <c r="BD47" s="88">
        <v>0</v>
      </c>
      <c r="BE47" s="87"/>
      <c r="BF47" s="86"/>
      <c r="BG47" s="85">
        <v>1797400</v>
      </c>
      <c r="BH47" s="85">
        <f t="shared" si="43"/>
        <v>1797400</v>
      </c>
      <c r="BI47" s="80"/>
      <c r="BJ47" s="88">
        <v>0</v>
      </c>
      <c r="BK47" s="87"/>
      <c r="BL47" s="86"/>
      <c r="BM47" s="85">
        <v>641500</v>
      </c>
      <c r="BN47" s="85">
        <f t="shared" si="44"/>
        <v>641500</v>
      </c>
      <c r="BO47" s="80"/>
      <c r="BP47" s="79">
        <v>0</v>
      </c>
      <c r="BQ47" s="87"/>
      <c r="BR47" s="86"/>
      <c r="BS47" s="85">
        <v>0</v>
      </c>
      <c r="BT47" s="85">
        <f t="shared" si="15"/>
        <v>0</v>
      </c>
      <c r="BU47" s="80"/>
      <c r="BV47" s="79">
        <v>0</v>
      </c>
      <c r="BW47" s="87"/>
      <c r="BX47" s="86"/>
      <c r="BY47" s="85">
        <v>0</v>
      </c>
      <c r="BZ47" s="85">
        <f t="shared" si="16"/>
        <v>0</v>
      </c>
      <c r="CA47" s="80"/>
      <c r="CB47" s="88">
        <v>0</v>
      </c>
      <c r="CC47" s="87"/>
      <c r="CD47" s="86"/>
      <c r="CE47" s="85">
        <v>226577</v>
      </c>
      <c r="CF47" s="85">
        <v>-79301.95</v>
      </c>
      <c r="CG47" s="85">
        <f t="shared" si="17"/>
        <v>147275.04999999999</v>
      </c>
      <c r="CH47" s="85">
        <f t="shared" si="18"/>
        <v>147275.04999999999</v>
      </c>
      <c r="CI47" s="80"/>
      <c r="CJ47" s="79">
        <v>0</v>
      </c>
      <c r="CK47" s="87"/>
      <c r="CL47" s="86"/>
      <c r="CM47" s="85">
        <v>0</v>
      </c>
      <c r="CN47" s="85">
        <f t="shared" si="19"/>
        <v>0</v>
      </c>
      <c r="CO47" s="80"/>
      <c r="CP47" s="88">
        <v>0</v>
      </c>
      <c r="CQ47" s="87"/>
      <c r="CR47" s="86"/>
      <c r="CS47" s="85">
        <v>0</v>
      </c>
      <c r="CT47" s="85">
        <f t="shared" si="20"/>
        <v>0</v>
      </c>
      <c r="CU47" s="80"/>
      <c r="CV47" s="88">
        <v>0</v>
      </c>
      <c r="CW47" s="87"/>
      <c r="CX47" s="86"/>
      <c r="CY47" s="85">
        <v>0</v>
      </c>
      <c r="CZ47" s="85">
        <f t="shared" si="21"/>
        <v>0</v>
      </c>
      <c r="DA47" s="80"/>
      <c r="DB47" s="88"/>
      <c r="DC47" s="87"/>
      <c r="DD47" s="86"/>
      <c r="DE47" s="85"/>
      <c r="DF47" s="85"/>
      <c r="DG47" s="80"/>
      <c r="DH47" s="88"/>
      <c r="DI47" s="87"/>
      <c r="DJ47" s="86"/>
      <c r="DK47" s="85"/>
      <c r="DL47" s="85"/>
      <c r="DM47" s="80"/>
      <c r="DN47" s="88">
        <v>0</v>
      </c>
      <c r="DO47" s="87"/>
      <c r="DP47" s="86"/>
      <c r="DQ47" s="85"/>
      <c r="DR47" s="85">
        <f t="shared" si="24"/>
        <v>0</v>
      </c>
      <c r="DS47" s="80"/>
      <c r="DT47" s="88"/>
      <c r="DU47" s="87"/>
      <c r="DV47" s="86"/>
      <c r="DW47" s="85"/>
      <c r="DX47" s="85">
        <f t="shared" si="25"/>
        <v>0</v>
      </c>
      <c r="DY47" s="80"/>
    </row>
    <row r="48" spans="1:129" x14ac:dyDescent="0.25">
      <c r="A48" s="9"/>
      <c r="B48" s="195"/>
      <c r="C48" s="9"/>
      <c r="D48" s="196"/>
      <c r="E48" s="196"/>
      <c r="F48" s="196"/>
      <c r="G48" s="196"/>
      <c r="H48" s="196"/>
      <c r="I48" s="196"/>
      <c r="J48" s="196"/>
      <c r="K48" s="196"/>
      <c r="L48" s="196"/>
      <c r="M48" s="196"/>
      <c r="N48" s="196"/>
      <c r="O48" s="196"/>
      <c r="P48" s="196"/>
      <c r="Q48" s="196"/>
      <c r="R48" s="196"/>
      <c r="S48" s="196"/>
      <c r="W48" s="84" t="s">
        <v>207</v>
      </c>
      <c r="X48" s="79">
        <f t="shared" si="45"/>
        <v>78970000</v>
      </c>
      <c r="Y48" s="90"/>
      <c r="Z48" s="90"/>
      <c r="AA48" s="79">
        <f t="shared" si="46"/>
        <v>11001720.25</v>
      </c>
      <c r="AB48" s="85">
        <f t="shared" si="39"/>
        <v>89971720.25</v>
      </c>
      <c r="AC48" s="82">
        <f>+AB48+AB47</f>
        <v>100973440.5</v>
      </c>
      <c r="AD48" s="81">
        <f t="shared" si="47"/>
        <v>79301.95</v>
      </c>
      <c r="AE48" s="80">
        <f t="shared" ref="AE48" si="48">+AB48+AB47-AD48-AD47</f>
        <v>100814836.59999999</v>
      </c>
      <c r="AF48" s="88"/>
      <c r="AG48" s="87"/>
      <c r="AH48" s="86"/>
      <c r="AI48" s="85"/>
      <c r="AJ48" s="85"/>
      <c r="AK48" s="82"/>
      <c r="AL48" s="88">
        <v>20440000</v>
      </c>
      <c r="AM48" s="87" t="s">
        <v>198</v>
      </c>
      <c r="AN48" s="86">
        <v>0.04</v>
      </c>
      <c r="AO48" s="85">
        <v>3477227.5</v>
      </c>
      <c r="AP48" s="85">
        <f t="shared" si="40"/>
        <v>23917227.5</v>
      </c>
      <c r="AQ48" s="82">
        <f>+AP47+AP48</f>
        <v>27394455</v>
      </c>
      <c r="AR48" s="88">
        <v>31995000</v>
      </c>
      <c r="AS48" s="87" t="s">
        <v>198</v>
      </c>
      <c r="AT48" s="86">
        <v>0.04</v>
      </c>
      <c r="AU48" s="85">
        <v>4612728</v>
      </c>
      <c r="AV48" s="85">
        <f t="shared" si="41"/>
        <v>36607728</v>
      </c>
      <c r="AW48" s="82">
        <f>+AV47+AV48</f>
        <v>41220456</v>
      </c>
      <c r="AX48" s="88">
        <v>1810000</v>
      </c>
      <c r="AY48" s="87" t="s">
        <v>198</v>
      </c>
      <c r="AZ48" s="86">
        <v>0.04</v>
      </c>
      <c r="BA48" s="85">
        <v>246287.75</v>
      </c>
      <c r="BB48" s="85">
        <f t="shared" si="42"/>
        <v>2056287.75</v>
      </c>
      <c r="BC48" s="82">
        <f>+BB47+BB48</f>
        <v>2302575.5</v>
      </c>
      <c r="BD48" s="88">
        <v>11380000</v>
      </c>
      <c r="BE48" s="87" t="s">
        <v>198</v>
      </c>
      <c r="BF48" s="86">
        <v>0.04</v>
      </c>
      <c r="BG48" s="85">
        <v>1797400</v>
      </c>
      <c r="BH48" s="85">
        <f t="shared" si="43"/>
        <v>13177400</v>
      </c>
      <c r="BI48" s="82">
        <f>+BH47+BH48</f>
        <v>14974800</v>
      </c>
      <c r="BJ48" s="88">
        <v>5805000</v>
      </c>
      <c r="BK48" s="87" t="s">
        <v>198</v>
      </c>
      <c r="BL48" s="86">
        <v>0.04</v>
      </c>
      <c r="BM48" s="85">
        <v>641500</v>
      </c>
      <c r="BN48" s="85">
        <f t="shared" si="44"/>
        <v>6446500</v>
      </c>
      <c r="BO48" s="82">
        <f>+BN47+BN48</f>
        <v>7088000</v>
      </c>
      <c r="BP48" s="79">
        <v>0</v>
      </c>
      <c r="BQ48" s="87"/>
      <c r="BR48" s="86">
        <v>0</v>
      </c>
      <c r="BS48" s="85">
        <v>0</v>
      </c>
      <c r="BT48" s="85">
        <f t="shared" si="15"/>
        <v>0</v>
      </c>
      <c r="BU48" s="82">
        <f>+BT47+BT48</f>
        <v>0</v>
      </c>
      <c r="BV48" s="79">
        <v>0</v>
      </c>
      <c r="BW48" s="87"/>
      <c r="BX48" s="86">
        <v>0</v>
      </c>
      <c r="BY48" s="85">
        <v>0</v>
      </c>
      <c r="BZ48" s="85">
        <f t="shared" si="16"/>
        <v>0</v>
      </c>
      <c r="CA48" s="82">
        <f>+BZ47+BZ48</f>
        <v>0</v>
      </c>
      <c r="CB48" s="88">
        <v>7540000</v>
      </c>
      <c r="CC48" s="87" t="s">
        <v>198</v>
      </c>
      <c r="CD48" s="86">
        <v>6.0100000000000001E-2</v>
      </c>
      <c r="CE48" s="85">
        <v>226577</v>
      </c>
      <c r="CF48" s="85">
        <v>-79301.95</v>
      </c>
      <c r="CG48" s="85">
        <f t="shared" si="17"/>
        <v>147275.04999999999</v>
      </c>
      <c r="CH48" s="85">
        <f t="shared" si="18"/>
        <v>7687275.0499999998</v>
      </c>
      <c r="CI48" s="82">
        <f>+CH47+CH48</f>
        <v>7834550.0999999996</v>
      </c>
      <c r="CJ48" s="79">
        <v>0</v>
      </c>
      <c r="CK48" s="87"/>
      <c r="CL48" s="86"/>
      <c r="CM48" s="85">
        <v>0</v>
      </c>
      <c r="CN48" s="85">
        <f t="shared" si="19"/>
        <v>0</v>
      </c>
      <c r="CO48" s="82">
        <f>+CN47+CN48</f>
        <v>0</v>
      </c>
      <c r="CP48" s="88">
        <v>0</v>
      </c>
      <c r="CQ48" s="87"/>
      <c r="CR48" s="86"/>
      <c r="CS48" s="85">
        <v>0</v>
      </c>
      <c r="CT48" s="85">
        <f t="shared" si="20"/>
        <v>0</v>
      </c>
      <c r="CU48" s="82">
        <f>+CT47+CT48</f>
        <v>0</v>
      </c>
      <c r="CV48" s="88">
        <v>0</v>
      </c>
      <c r="CW48" s="87"/>
      <c r="CX48" s="86">
        <v>0</v>
      </c>
      <c r="CY48" s="85">
        <v>0</v>
      </c>
      <c r="CZ48" s="85">
        <f t="shared" si="21"/>
        <v>0</v>
      </c>
      <c r="DA48" s="82">
        <f>+CZ47+CZ48</f>
        <v>0</v>
      </c>
      <c r="DB48" s="88"/>
      <c r="DC48" s="87"/>
      <c r="DD48" s="86"/>
      <c r="DE48" s="85"/>
      <c r="DF48" s="85"/>
      <c r="DG48" s="82"/>
      <c r="DH48" s="88"/>
      <c r="DI48" s="87"/>
      <c r="DJ48" s="86"/>
      <c r="DK48" s="85"/>
      <c r="DL48" s="85"/>
      <c r="DM48" s="82"/>
      <c r="DN48" s="88">
        <v>100900.78</v>
      </c>
      <c r="DO48" s="87"/>
      <c r="DP48" s="86"/>
      <c r="DQ48" s="85">
        <v>38069.300000000003</v>
      </c>
      <c r="DR48" s="85">
        <f t="shared" si="24"/>
        <v>138970.08000000002</v>
      </c>
      <c r="DS48" s="82">
        <f>+DR47+DR48</f>
        <v>138970.08000000002</v>
      </c>
      <c r="DT48" s="88">
        <v>493959.81</v>
      </c>
      <c r="DU48" s="87"/>
      <c r="DV48" s="86"/>
      <c r="DW48" s="85">
        <v>231350.35</v>
      </c>
      <c r="DX48" s="85">
        <f t="shared" si="25"/>
        <v>725310.16</v>
      </c>
      <c r="DY48" s="82">
        <f>+DX47+DX48</f>
        <v>725310.16</v>
      </c>
    </row>
    <row r="49" spans="1:129" ht="15" customHeight="1" x14ac:dyDescent="0.25">
      <c r="A49" s="191"/>
      <c r="B49" s="190" t="s">
        <v>9</v>
      </c>
      <c r="C49" s="191"/>
      <c r="D49" s="196" t="s">
        <v>64</v>
      </c>
      <c r="E49" s="196"/>
      <c r="F49" s="196"/>
      <c r="G49" s="196"/>
      <c r="H49" s="196"/>
      <c r="I49" s="196"/>
      <c r="J49" s="196"/>
      <c r="K49" s="196"/>
      <c r="L49" s="196"/>
      <c r="M49" s="196"/>
      <c r="N49" s="196"/>
      <c r="O49" s="196"/>
      <c r="P49" s="196"/>
      <c r="Q49" s="196"/>
      <c r="R49" s="196"/>
      <c r="S49" s="196"/>
      <c r="W49" s="91" t="s">
        <v>206</v>
      </c>
      <c r="X49" s="79">
        <f t="shared" si="45"/>
        <v>0</v>
      </c>
      <c r="Y49" s="90"/>
      <c r="Z49" s="90"/>
      <c r="AA49" s="79">
        <f t="shared" si="46"/>
        <v>9552311.25</v>
      </c>
      <c r="AB49" s="85">
        <f t="shared" si="39"/>
        <v>9552311.25</v>
      </c>
      <c r="AC49" s="82"/>
      <c r="AD49" s="81">
        <f t="shared" si="47"/>
        <v>0</v>
      </c>
      <c r="AE49" s="80"/>
      <c r="AF49" s="88"/>
      <c r="AG49" s="87"/>
      <c r="AH49" s="86"/>
      <c r="AI49" s="85"/>
      <c r="AJ49" s="85"/>
      <c r="AK49" s="82"/>
      <c r="AL49" s="88">
        <v>0</v>
      </c>
      <c r="AM49" s="87"/>
      <c r="AN49" s="86"/>
      <c r="AO49" s="85">
        <v>3153253.5</v>
      </c>
      <c r="AP49" s="85">
        <f t="shared" si="40"/>
        <v>3153253.5</v>
      </c>
      <c r="AQ49" s="82"/>
      <c r="AR49" s="88">
        <v>0</v>
      </c>
      <c r="AS49" s="87"/>
      <c r="AT49" s="86"/>
      <c r="AU49" s="85">
        <v>4084810.5</v>
      </c>
      <c r="AV49" s="85">
        <f t="shared" si="41"/>
        <v>4084810.5</v>
      </c>
      <c r="AW49" s="82"/>
      <c r="AX49" s="88">
        <v>0</v>
      </c>
      <c r="AY49" s="87"/>
      <c r="AZ49" s="86"/>
      <c r="BA49" s="85">
        <v>219047.25</v>
      </c>
      <c r="BB49" s="85">
        <f t="shared" si="42"/>
        <v>219047.25</v>
      </c>
      <c r="BC49" s="82"/>
      <c r="BD49" s="88">
        <v>0</v>
      </c>
      <c r="BE49" s="87"/>
      <c r="BF49" s="86"/>
      <c r="BG49" s="85">
        <v>1569800</v>
      </c>
      <c r="BH49" s="85">
        <f t="shared" si="43"/>
        <v>1569800</v>
      </c>
      <c r="BI49" s="82"/>
      <c r="BJ49" s="88">
        <v>0</v>
      </c>
      <c r="BK49" s="87"/>
      <c r="BL49" s="86"/>
      <c r="BM49" s="85">
        <v>525400</v>
      </c>
      <c r="BN49" s="85">
        <f t="shared" si="44"/>
        <v>525400</v>
      </c>
      <c r="BO49" s="82"/>
      <c r="BP49" s="79"/>
      <c r="BQ49" s="87"/>
      <c r="BR49" s="86"/>
      <c r="BS49" s="85"/>
      <c r="BT49" s="85"/>
      <c r="BU49" s="82"/>
      <c r="BV49" s="79"/>
      <c r="BW49" s="87"/>
      <c r="BX49" s="86"/>
      <c r="BY49" s="85"/>
      <c r="BZ49" s="85"/>
      <c r="CA49" s="82"/>
      <c r="CB49" s="88"/>
      <c r="CC49" s="87"/>
      <c r="CD49" s="86"/>
      <c r="CE49" s="85"/>
      <c r="CF49" s="85"/>
      <c r="CG49" s="85"/>
      <c r="CH49" s="85"/>
      <c r="CI49" s="82"/>
      <c r="CJ49" s="79"/>
      <c r="CK49" s="87"/>
      <c r="CL49" s="86"/>
      <c r="CM49" s="85"/>
      <c r="CN49" s="85"/>
      <c r="CO49" s="82"/>
      <c r="CP49" s="88"/>
      <c r="CQ49" s="87"/>
      <c r="CR49" s="86"/>
      <c r="CS49" s="85"/>
      <c r="CT49" s="85"/>
      <c r="CU49" s="82"/>
      <c r="CV49" s="88"/>
      <c r="CW49" s="87"/>
      <c r="CX49" s="86"/>
      <c r="CY49" s="85"/>
      <c r="CZ49" s="85"/>
      <c r="DA49" s="82"/>
      <c r="DB49" s="88"/>
      <c r="DC49" s="87"/>
      <c r="DD49" s="86"/>
      <c r="DE49" s="85"/>
      <c r="DF49" s="85"/>
      <c r="DG49" s="82"/>
      <c r="DH49" s="88"/>
      <c r="DI49" s="87"/>
      <c r="DJ49" s="86"/>
      <c r="DK49" s="85"/>
      <c r="DL49" s="85"/>
      <c r="DM49" s="82"/>
      <c r="DN49" s="88"/>
      <c r="DO49" s="87"/>
      <c r="DP49" s="86"/>
      <c r="DQ49" s="85"/>
      <c r="DR49" s="85">
        <f t="shared" ref="DR49:DR66" si="49">+DN49+DQ49</f>
        <v>0</v>
      </c>
      <c r="DS49" s="80"/>
      <c r="DT49" s="88"/>
      <c r="DU49" s="87"/>
      <c r="DV49" s="86"/>
      <c r="DW49" s="85"/>
      <c r="DX49" s="85">
        <f t="shared" ref="DX49:DX70" si="50">+DT49+DW49</f>
        <v>0</v>
      </c>
      <c r="DY49" s="80"/>
    </row>
    <row r="50" spans="1:129" ht="15" customHeight="1" x14ac:dyDescent="0.25">
      <c r="A50" s="9"/>
      <c r="B50" s="195">
        <v>2012</v>
      </c>
      <c r="C50" s="9"/>
      <c r="D50" s="196" t="s">
        <v>448</v>
      </c>
      <c r="E50" s="196"/>
      <c r="F50" s="196"/>
      <c r="G50" s="196"/>
      <c r="H50" s="196"/>
      <c r="I50" s="196"/>
      <c r="J50" s="196"/>
      <c r="K50" s="196"/>
      <c r="L50" s="196"/>
      <c r="M50" s="196"/>
      <c r="N50" s="196"/>
      <c r="O50" s="196"/>
      <c r="P50" s="196"/>
      <c r="Q50" s="196"/>
      <c r="R50" s="196"/>
      <c r="S50" s="196"/>
      <c r="W50" s="84" t="s">
        <v>205</v>
      </c>
      <c r="X50" s="79">
        <f t="shared" si="45"/>
        <v>73905000</v>
      </c>
      <c r="Y50" s="90"/>
      <c r="Z50" s="90"/>
      <c r="AA50" s="79">
        <f t="shared" si="46"/>
        <v>9552311.25</v>
      </c>
      <c r="AB50" s="85">
        <f t="shared" si="39"/>
        <v>83457311.25</v>
      </c>
      <c r="AC50" s="82">
        <f>+AB50+AB49</f>
        <v>93009622.5</v>
      </c>
      <c r="AD50" s="81">
        <f t="shared" si="47"/>
        <v>0</v>
      </c>
      <c r="AE50" s="80">
        <f t="shared" ref="AE50" si="51">+AB50+AB49-AD50-AD49</f>
        <v>93009622.5</v>
      </c>
      <c r="AF50" s="88"/>
      <c r="AG50" s="87"/>
      <c r="AH50" s="86"/>
      <c r="AI50" s="85"/>
      <c r="AJ50" s="85"/>
      <c r="AK50" s="82"/>
      <c r="AL50" s="88">
        <v>21080000</v>
      </c>
      <c r="AM50" s="87" t="s">
        <v>198</v>
      </c>
      <c r="AN50" s="86">
        <v>0.04</v>
      </c>
      <c r="AO50" s="85">
        <v>3153253.5</v>
      </c>
      <c r="AP50" s="85">
        <f t="shared" si="40"/>
        <v>24233253.5</v>
      </c>
      <c r="AQ50" s="82">
        <f>+AP49+AP50</f>
        <v>27386507</v>
      </c>
      <c r="AR50" s="88">
        <v>33030000</v>
      </c>
      <c r="AS50" s="87" t="s">
        <v>198</v>
      </c>
      <c r="AT50" s="86">
        <v>0.04</v>
      </c>
      <c r="AU50" s="85">
        <v>4084810.5</v>
      </c>
      <c r="AV50" s="85">
        <f t="shared" si="41"/>
        <v>37114810.5</v>
      </c>
      <c r="AW50" s="82">
        <f>+AV49+AV50</f>
        <v>41199621</v>
      </c>
      <c r="AX50" s="88">
        <v>1865000</v>
      </c>
      <c r="AY50" s="87" t="s">
        <v>198</v>
      </c>
      <c r="AZ50" s="86">
        <v>0.04</v>
      </c>
      <c r="BA50" s="85">
        <v>219047.25</v>
      </c>
      <c r="BB50" s="85">
        <f t="shared" si="42"/>
        <v>2084047.25</v>
      </c>
      <c r="BC50" s="82">
        <f>+BB49+BB50</f>
        <v>2303094.5</v>
      </c>
      <c r="BD50" s="88">
        <v>11835000</v>
      </c>
      <c r="BE50" s="87" t="s">
        <v>198</v>
      </c>
      <c r="BF50" s="86">
        <v>0.04</v>
      </c>
      <c r="BG50" s="85">
        <v>1569800</v>
      </c>
      <c r="BH50" s="85">
        <f t="shared" si="43"/>
        <v>13404800</v>
      </c>
      <c r="BI50" s="82">
        <f>+BH49+BH50</f>
        <v>14974600</v>
      </c>
      <c r="BJ50" s="88">
        <v>6095000</v>
      </c>
      <c r="BK50" s="87" t="s">
        <v>198</v>
      </c>
      <c r="BL50" s="86">
        <v>0.04</v>
      </c>
      <c r="BM50" s="85">
        <v>525400</v>
      </c>
      <c r="BN50" s="85">
        <f t="shared" si="44"/>
        <v>6620400</v>
      </c>
      <c r="BO50" s="82">
        <f>+BN49+BN50</f>
        <v>7145800</v>
      </c>
      <c r="BP50" s="79"/>
      <c r="BQ50" s="87"/>
      <c r="BR50" s="86"/>
      <c r="BS50" s="85"/>
      <c r="BT50" s="85"/>
      <c r="BU50" s="82"/>
      <c r="BV50" s="79"/>
      <c r="BW50" s="87"/>
      <c r="BX50" s="86"/>
      <c r="BY50" s="85"/>
      <c r="BZ50" s="85"/>
      <c r="CA50" s="82"/>
      <c r="CB50" s="88"/>
      <c r="CC50" s="87"/>
      <c r="CD50" s="86"/>
      <c r="CE50" s="85"/>
      <c r="CF50" s="85"/>
      <c r="CG50" s="85"/>
      <c r="CH50" s="85"/>
      <c r="CI50" s="82"/>
      <c r="CJ50" s="79"/>
      <c r="CK50" s="87"/>
      <c r="CL50" s="86"/>
      <c r="CM50" s="85"/>
      <c r="CN50" s="85"/>
      <c r="CO50" s="82"/>
      <c r="CP50" s="88"/>
      <c r="CQ50" s="87"/>
      <c r="CR50" s="86"/>
      <c r="CS50" s="85"/>
      <c r="CT50" s="85"/>
      <c r="CU50" s="82"/>
      <c r="CV50" s="88"/>
      <c r="CW50" s="87"/>
      <c r="CX50" s="86"/>
      <c r="CY50" s="85"/>
      <c r="CZ50" s="85"/>
      <c r="DA50" s="82"/>
      <c r="DB50" s="88"/>
      <c r="DC50" s="87"/>
      <c r="DD50" s="86"/>
      <c r="DE50" s="85"/>
      <c r="DF50" s="85"/>
      <c r="DG50" s="82"/>
      <c r="DH50" s="88"/>
      <c r="DI50" s="87"/>
      <c r="DJ50" s="86"/>
      <c r="DK50" s="85"/>
      <c r="DL50" s="85"/>
      <c r="DM50" s="82"/>
      <c r="DN50" s="88">
        <v>104183.08</v>
      </c>
      <c r="DO50" s="87"/>
      <c r="DP50" s="86"/>
      <c r="DQ50" s="85">
        <v>34787</v>
      </c>
      <c r="DR50" s="85">
        <f t="shared" si="49"/>
        <v>138970.08000000002</v>
      </c>
      <c r="DS50" s="82">
        <f t="shared" ref="DS50" si="52">+DR49+DR50</f>
        <v>138970.08000000002</v>
      </c>
      <c r="DT50" s="88">
        <v>510028.32</v>
      </c>
      <c r="DU50" s="87"/>
      <c r="DV50" s="86"/>
      <c r="DW50" s="85">
        <v>215281.84</v>
      </c>
      <c r="DX50" s="85">
        <f t="shared" si="50"/>
        <v>725310.16</v>
      </c>
      <c r="DY50" s="82">
        <f t="shared" ref="DY50" si="53">+DX49+DX50</f>
        <v>725310.16</v>
      </c>
    </row>
    <row r="51" spans="1:129" x14ac:dyDescent="0.25">
      <c r="A51" s="9"/>
      <c r="B51" s="195"/>
      <c r="C51" s="9"/>
      <c r="D51" s="196"/>
      <c r="E51" s="196"/>
      <c r="F51" s="196"/>
      <c r="G51" s="196"/>
      <c r="H51" s="196"/>
      <c r="I51" s="196"/>
      <c r="J51" s="196"/>
      <c r="K51" s="196"/>
      <c r="L51" s="196"/>
      <c r="M51" s="196"/>
      <c r="N51" s="196"/>
      <c r="O51" s="196"/>
      <c r="P51" s="196"/>
      <c r="Q51" s="196"/>
      <c r="R51" s="196"/>
      <c r="S51" s="196"/>
      <c r="W51" s="84" t="s">
        <v>204</v>
      </c>
      <c r="X51" s="79">
        <f t="shared" si="45"/>
        <v>0</v>
      </c>
      <c r="Y51" s="90"/>
      <c r="Z51" s="90"/>
      <c r="AA51" s="79">
        <f t="shared" si="46"/>
        <v>8286530</v>
      </c>
      <c r="AB51" s="85">
        <f t="shared" si="39"/>
        <v>8286530</v>
      </c>
      <c r="AC51" s="82"/>
      <c r="AD51" s="81">
        <f t="shared" si="47"/>
        <v>0</v>
      </c>
      <c r="AE51" s="80"/>
      <c r="AF51" s="88"/>
      <c r="AG51" s="87"/>
      <c r="AH51" s="86"/>
      <c r="AI51" s="85"/>
      <c r="AJ51" s="85"/>
      <c r="AK51" s="82"/>
      <c r="AL51" s="88">
        <v>0</v>
      </c>
      <c r="AM51" s="87"/>
      <c r="AN51" s="86"/>
      <c r="AO51" s="85">
        <v>2819135.5</v>
      </c>
      <c r="AP51" s="85">
        <f t="shared" si="40"/>
        <v>2819135.5</v>
      </c>
      <c r="AQ51" s="82"/>
      <c r="AR51" s="88">
        <v>0</v>
      </c>
      <c r="AS51" s="87"/>
      <c r="AT51" s="86"/>
      <c r="AU51" s="85">
        <v>3539815.5</v>
      </c>
      <c r="AV51" s="85">
        <f t="shared" si="41"/>
        <v>3539815.5</v>
      </c>
      <c r="AW51" s="82"/>
      <c r="AX51" s="88">
        <v>0</v>
      </c>
      <c r="AY51" s="87"/>
      <c r="AZ51" s="86"/>
      <c r="BA51" s="85">
        <v>190979</v>
      </c>
      <c r="BB51" s="85">
        <f t="shared" si="42"/>
        <v>190979</v>
      </c>
      <c r="BC51" s="82"/>
      <c r="BD51" s="88">
        <v>0</v>
      </c>
      <c r="BE51" s="87"/>
      <c r="BF51" s="86"/>
      <c r="BG51" s="85">
        <v>1333100</v>
      </c>
      <c r="BH51" s="85">
        <f t="shared" si="43"/>
        <v>1333100</v>
      </c>
      <c r="BI51" s="82"/>
      <c r="BJ51" s="88">
        <v>0</v>
      </c>
      <c r="BK51" s="87"/>
      <c r="BL51" s="86"/>
      <c r="BM51" s="85">
        <v>403500</v>
      </c>
      <c r="BN51" s="85">
        <f t="shared" si="44"/>
        <v>403500</v>
      </c>
      <c r="BO51" s="82"/>
      <c r="BP51" s="79"/>
      <c r="BQ51" s="87"/>
      <c r="BR51" s="86"/>
      <c r="BS51" s="85"/>
      <c r="BT51" s="85"/>
      <c r="BU51" s="82"/>
      <c r="BV51" s="79"/>
      <c r="BW51" s="87"/>
      <c r="BX51" s="86"/>
      <c r="BY51" s="85"/>
      <c r="BZ51" s="85"/>
      <c r="CA51" s="82"/>
      <c r="CB51" s="88"/>
      <c r="CC51" s="87"/>
      <c r="CD51" s="86"/>
      <c r="CE51" s="85"/>
      <c r="CF51" s="85"/>
      <c r="CG51" s="85"/>
      <c r="CH51" s="85"/>
      <c r="CI51" s="82"/>
      <c r="CJ51" s="79"/>
      <c r="CK51" s="87"/>
      <c r="CL51" s="86"/>
      <c r="CM51" s="85"/>
      <c r="CN51" s="85"/>
      <c r="CO51" s="82"/>
      <c r="CP51" s="88"/>
      <c r="CQ51" s="87"/>
      <c r="CR51" s="86"/>
      <c r="CS51" s="85"/>
      <c r="CT51" s="85"/>
      <c r="CU51" s="82"/>
      <c r="CV51" s="88"/>
      <c r="CW51" s="87"/>
      <c r="CX51" s="86"/>
      <c r="CY51" s="85"/>
      <c r="CZ51" s="85"/>
      <c r="DA51" s="82"/>
      <c r="DB51" s="88"/>
      <c r="DC51" s="87"/>
      <c r="DD51" s="86"/>
      <c r="DE51" s="85"/>
      <c r="DF51" s="85"/>
      <c r="DG51" s="82"/>
      <c r="DH51" s="88"/>
      <c r="DI51" s="87"/>
      <c r="DJ51" s="86"/>
      <c r="DK51" s="85"/>
      <c r="DL51" s="85"/>
      <c r="DM51" s="82"/>
      <c r="DN51" s="88"/>
      <c r="DO51" s="87"/>
      <c r="DP51" s="86"/>
      <c r="DQ51" s="85"/>
      <c r="DR51" s="85">
        <f t="shared" si="49"/>
        <v>0</v>
      </c>
      <c r="DS51" s="80"/>
      <c r="DT51" s="88"/>
      <c r="DU51" s="87"/>
      <c r="DV51" s="86"/>
      <c r="DW51" s="85"/>
      <c r="DX51" s="85">
        <f t="shared" si="50"/>
        <v>0</v>
      </c>
      <c r="DY51" s="80"/>
    </row>
    <row r="52" spans="1:129" ht="15" customHeight="1" x14ac:dyDescent="0.25">
      <c r="A52" s="9"/>
      <c r="B52" s="195"/>
      <c r="C52" s="9"/>
      <c r="D52" s="196"/>
      <c r="E52" s="196"/>
      <c r="F52" s="196"/>
      <c r="G52" s="196"/>
      <c r="H52" s="196"/>
      <c r="I52" s="196"/>
      <c r="J52" s="196"/>
      <c r="K52" s="196"/>
      <c r="L52" s="196"/>
      <c r="M52" s="196"/>
      <c r="N52" s="196"/>
      <c r="O52" s="196"/>
      <c r="P52" s="196"/>
      <c r="Q52" s="196"/>
      <c r="R52" s="196"/>
      <c r="S52" s="196"/>
      <c r="W52" s="84" t="s">
        <v>203</v>
      </c>
      <c r="X52" s="79">
        <f t="shared" si="45"/>
        <v>76465000</v>
      </c>
      <c r="Y52" s="90"/>
      <c r="Z52" s="90"/>
      <c r="AA52" s="79">
        <f t="shared" si="46"/>
        <v>8286530</v>
      </c>
      <c r="AB52" s="85">
        <f t="shared" si="39"/>
        <v>84751530</v>
      </c>
      <c r="AC52" s="82">
        <f>+AB52+AB51</f>
        <v>93038060</v>
      </c>
      <c r="AD52" s="81">
        <f t="shared" si="47"/>
        <v>0</v>
      </c>
      <c r="AE52" s="80">
        <f t="shared" ref="AE52" si="54">+AB52+AB51-AD52-AD51</f>
        <v>93038060</v>
      </c>
      <c r="AF52" s="88"/>
      <c r="AG52" s="87"/>
      <c r="AH52" s="86"/>
      <c r="AI52" s="85"/>
      <c r="AJ52" s="85"/>
      <c r="AK52" s="82"/>
      <c r="AL52" s="88">
        <v>21745000</v>
      </c>
      <c r="AM52" s="87" t="s">
        <v>198</v>
      </c>
      <c r="AN52" s="86">
        <v>0.04</v>
      </c>
      <c r="AO52" s="85">
        <v>2819135.5</v>
      </c>
      <c r="AP52" s="85">
        <f t="shared" si="40"/>
        <v>24564135.5</v>
      </c>
      <c r="AQ52" s="82">
        <f>+AP51+AP52</f>
        <v>27383271</v>
      </c>
      <c r="AR52" s="88">
        <v>34095000</v>
      </c>
      <c r="AS52" s="87" t="s">
        <v>198</v>
      </c>
      <c r="AT52" s="86">
        <v>0.04</v>
      </c>
      <c r="AU52" s="85">
        <v>3539815.5</v>
      </c>
      <c r="AV52" s="85">
        <f t="shared" si="41"/>
        <v>37634815.5</v>
      </c>
      <c r="AW52" s="82">
        <f>+AV51+AV52</f>
        <v>41174631</v>
      </c>
      <c r="AX52" s="88">
        <v>1920000</v>
      </c>
      <c r="AY52" s="87" t="s">
        <v>198</v>
      </c>
      <c r="AZ52" s="86">
        <v>0.04</v>
      </c>
      <c r="BA52" s="85">
        <v>190979</v>
      </c>
      <c r="BB52" s="85">
        <f t="shared" si="42"/>
        <v>2110979</v>
      </c>
      <c r="BC52" s="82">
        <f>+BB51+BB52</f>
        <v>2301958</v>
      </c>
      <c r="BD52" s="88">
        <v>12305000</v>
      </c>
      <c r="BE52" s="87" t="s">
        <v>198</v>
      </c>
      <c r="BF52" s="86">
        <v>0.04</v>
      </c>
      <c r="BG52" s="85">
        <v>1333100</v>
      </c>
      <c r="BH52" s="85">
        <f t="shared" si="43"/>
        <v>13638100</v>
      </c>
      <c r="BI52" s="82">
        <f>+BH51+BH52</f>
        <v>14971200</v>
      </c>
      <c r="BJ52" s="88">
        <v>6400000</v>
      </c>
      <c r="BK52" s="87" t="s">
        <v>198</v>
      </c>
      <c r="BL52" s="86">
        <v>0.04</v>
      </c>
      <c r="BM52" s="85">
        <v>403500</v>
      </c>
      <c r="BN52" s="85">
        <f t="shared" si="44"/>
        <v>6803500</v>
      </c>
      <c r="BO52" s="82">
        <f>+BN51+BN52</f>
        <v>7207000</v>
      </c>
      <c r="BP52" s="79"/>
      <c r="BQ52" s="87"/>
      <c r="BR52" s="86"/>
      <c r="BS52" s="85"/>
      <c r="BT52" s="85"/>
      <c r="BU52" s="82"/>
      <c r="BV52" s="79"/>
      <c r="BW52" s="87"/>
      <c r="BX52" s="86"/>
      <c r="BY52" s="85"/>
      <c r="BZ52" s="85"/>
      <c r="CA52" s="82"/>
      <c r="CB52" s="88"/>
      <c r="CC52" s="87"/>
      <c r="CD52" s="86"/>
      <c r="CE52" s="85"/>
      <c r="CF52" s="85"/>
      <c r="CG52" s="85"/>
      <c r="CH52" s="85"/>
      <c r="CI52" s="82"/>
      <c r="CJ52" s="79"/>
      <c r="CK52" s="87"/>
      <c r="CL52" s="86"/>
      <c r="CM52" s="85"/>
      <c r="CN52" s="85"/>
      <c r="CO52" s="82"/>
      <c r="CP52" s="88"/>
      <c r="CQ52" s="87"/>
      <c r="CR52" s="86"/>
      <c r="CS52" s="85"/>
      <c r="CT52" s="85"/>
      <c r="CU52" s="82"/>
      <c r="CV52" s="88"/>
      <c r="CW52" s="87"/>
      <c r="CX52" s="86"/>
      <c r="CY52" s="85"/>
      <c r="CZ52" s="85"/>
      <c r="DA52" s="82"/>
      <c r="DB52" s="88"/>
      <c r="DC52" s="87"/>
      <c r="DD52" s="86"/>
      <c r="DE52" s="85"/>
      <c r="DF52" s="85"/>
      <c r="DG52" s="82"/>
      <c r="DH52" s="88"/>
      <c r="DI52" s="87"/>
      <c r="DJ52" s="86"/>
      <c r="DK52" s="85"/>
      <c r="DL52" s="85"/>
      <c r="DM52" s="82"/>
      <c r="DN52" s="88">
        <v>107572.15</v>
      </c>
      <c r="DO52" s="87"/>
      <c r="DP52" s="86"/>
      <c r="DQ52" s="85">
        <v>31397.919999999998</v>
      </c>
      <c r="DR52" s="85">
        <f t="shared" si="49"/>
        <v>138970.07</v>
      </c>
      <c r="DS52" s="82">
        <f t="shared" ref="DS52" si="55">+DR51+DR52</f>
        <v>138970.07</v>
      </c>
      <c r="DT52" s="88">
        <v>526619.54</v>
      </c>
      <c r="DU52" s="87"/>
      <c r="DV52" s="86"/>
      <c r="DW52" s="85">
        <v>198690.62</v>
      </c>
      <c r="DX52" s="85">
        <f t="shared" si="50"/>
        <v>725310.16</v>
      </c>
      <c r="DY52" s="82">
        <f t="shared" ref="DY52" si="56">+DX51+DX52</f>
        <v>725310.16</v>
      </c>
    </row>
    <row r="53" spans="1:129" ht="15" customHeight="1" x14ac:dyDescent="0.25">
      <c r="A53" s="9"/>
      <c r="B53" s="195">
        <v>2014</v>
      </c>
      <c r="C53" s="9"/>
      <c r="D53" s="196" t="s">
        <v>449</v>
      </c>
      <c r="E53" s="196"/>
      <c r="F53" s="196"/>
      <c r="G53" s="196"/>
      <c r="H53" s="196"/>
      <c r="I53" s="196"/>
      <c r="J53" s="196"/>
      <c r="K53" s="196"/>
      <c r="L53" s="196"/>
      <c r="M53" s="196"/>
      <c r="N53" s="196"/>
      <c r="O53" s="196"/>
      <c r="P53" s="196"/>
      <c r="Q53" s="196"/>
      <c r="R53" s="196"/>
      <c r="S53" s="196"/>
      <c r="W53" s="84" t="s">
        <v>202</v>
      </c>
      <c r="X53" s="79">
        <f t="shared" si="45"/>
        <v>0</v>
      </c>
      <c r="Y53" s="90"/>
      <c r="Z53" s="90"/>
      <c r="AA53" s="79">
        <f t="shared" si="46"/>
        <v>6976308.25</v>
      </c>
      <c r="AB53" s="85">
        <f t="shared" si="39"/>
        <v>6976308.25</v>
      </c>
      <c r="AC53" s="82"/>
      <c r="AD53" s="81">
        <f t="shared" si="47"/>
        <v>0</v>
      </c>
      <c r="AE53" s="80"/>
      <c r="AF53" s="88"/>
      <c r="AG53" s="87"/>
      <c r="AH53" s="86"/>
      <c r="AI53" s="85"/>
      <c r="AJ53" s="85"/>
      <c r="AK53" s="82"/>
      <c r="AL53" s="88">
        <v>0</v>
      </c>
      <c r="AM53" s="87"/>
      <c r="AN53" s="86"/>
      <c r="AO53" s="85">
        <v>2474477.25</v>
      </c>
      <c r="AP53" s="85">
        <f t="shared" si="40"/>
        <v>2474477.25</v>
      </c>
      <c r="AQ53" s="82"/>
      <c r="AR53" s="88">
        <v>0</v>
      </c>
      <c r="AS53" s="87"/>
      <c r="AT53" s="86"/>
      <c r="AU53" s="85">
        <v>2977248</v>
      </c>
      <c r="AV53" s="85">
        <f t="shared" si="41"/>
        <v>2977248</v>
      </c>
      <c r="AW53" s="82"/>
      <c r="AX53" s="88">
        <v>0</v>
      </c>
      <c r="AY53" s="87"/>
      <c r="AZ53" s="86"/>
      <c r="BA53" s="85">
        <v>162083</v>
      </c>
      <c r="BB53" s="85">
        <f t="shared" si="42"/>
        <v>162083</v>
      </c>
      <c r="BC53" s="82"/>
      <c r="BD53" s="88">
        <v>0</v>
      </c>
      <c r="BE53" s="87"/>
      <c r="BF53" s="86"/>
      <c r="BG53" s="85">
        <v>1087000</v>
      </c>
      <c r="BH53" s="85">
        <f t="shared" si="43"/>
        <v>1087000</v>
      </c>
      <c r="BI53" s="82"/>
      <c r="BJ53" s="88">
        <v>0</v>
      </c>
      <c r="BK53" s="87"/>
      <c r="BL53" s="86"/>
      <c r="BM53" s="85">
        <v>275500</v>
      </c>
      <c r="BN53" s="85">
        <f t="shared" si="44"/>
        <v>275500</v>
      </c>
      <c r="BO53" s="82"/>
      <c r="BP53" s="79"/>
      <c r="BQ53" s="87"/>
      <c r="BR53" s="86"/>
      <c r="BS53" s="85"/>
      <c r="BT53" s="85"/>
      <c r="BU53" s="82"/>
      <c r="BV53" s="79"/>
      <c r="BW53" s="87"/>
      <c r="BX53" s="86"/>
      <c r="BY53" s="85"/>
      <c r="BZ53" s="85"/>
      <c r="CA53" s="82"/>
      <c r="CB53" s="88"/>
      <c r="CC53" s="87"/>
      <c r="CD53" s="86"/>
      <c r="CE53" s="85"/>
      <c r="CF53" s="85"/>
      <c r="CG53" s="85"/>
      <c r="CH53" s="85"/>
      <c r="CI53" s="82"/>
      <c r="CJ53" s="79"/>
      <c r="CK53" s="87"/>
      <c r="CL53" s="86"/>
      <c r="CM53" s="85"/>
      <c r="CN53" s="85"/>
      <c r="CO53" s="82"/>
      <c r="CP53" s="88"/>
      <c r="CQ53" s="87"/>
      <c r="CR53" s="86"/>
      <c r="CS53" s="85"/>
      <c r="CT53" s="85"/>
      <c r="CU53" s="82"/>
      <c r="CV53" s="88"/>
      <c r="CW53" s="87"/>
      <c r="CX53" s="86"/>
      <c r="CY53" s="85"/>
      <c r="CZ53" s="85"/>
      <c r="DA53" s="82"/>
      <c r="DB53" s="88"/>
      <c r="DC53" s="87"/>
      <c r="DD53" s="86"/>
      <c r="DE53" s="85"/>
      <c r="DF53" s="85"/>
      <c r="DG53" s="82"/>
      <c r="DH53" s="88"/>
      <c r="DI53" s="87"/>
      <c r="DJ53" s="86"/>
      <c r="DK53" s="85"/>
      <c r="DL53" s="85"/>
      <c r="DM53" s="82"/>
      <c r="DN53" s="88"/>
      <c r="DO53" s="87"/>
      <c r="DP53" s="86"/>
      <c r="DQ53" s="85"/>
      <c r="DR53" s="85">
        <f t="shared" si="49"/>
        <v>0</v>
      </c>
      <c r="DS53" s="80"/>
      <c r="DT53" s="88"/>
      <c r="DU53" s="87"/>
      <c r="DV53" s="86"/>
      <c r="DW53" s="85"/>
      <c r="DX53" s="85">
        <f t="shared" si="50"/>
        <v>0</v>
      </c>
      <c r="DY53" s="80"/>
    </row>
    <row r="54" spans="1:129" x14ac:dyDescent="0.25">
      <c r="A54" s="9"/>
      <c r="B54" s="195"/>
      <c r="C54" s="9"/>
      <c r="D54" s="196"/>
      <c r="E54" s="196"/>
      <c r="F54" s="196"/>
      <c r="G54" s="196"/>
      <c r="H54" s="196"/>
      <c r="I54" s="196"/>
      <c r="J54" s="196"/>
      <c r="K54" s="196"/>
      <c r="L54" s="196"/>
      <c r="M54" s="196"/>
      <c r="N54" s="196"/>
      <c r="O54" s="196"/>
      <c r="P54" s="196"/>
      <c r="Q54" s="196"/>
      <c r="R54" s="196"/>
      <c r="S54" s="196"/>
      <c r="W54" s="84" t="s">
        <v>201</v>
      </c>
      <c r="X54" s="79">
        <f t="shared" si="45"/>
        <v>79135000</v>
      </c>
      <c r="Y54" s="90"/>
      <c r="Z54" s="90"/>
      <c r="AA54" s="79">
        <f t="shared" si="46"/>
        <v>6976308.25</v>
      </c>
      <c r="AB54" s="85">
        <f t="shared" si="39"/>
        <v>86111308.25</v>
      </c>
      <c r="AC54" s="82">
        <f>+AB54+AB53</f>
        <v>93087616.5</v>
      </c>
      <c r="AD54" s="81">
        <f t="shared" si="47"/>
        <v>0</v>
      </c>
      <c r="AE54" s="80">
        <f t="shared" ref="AE54" si="57">+AB54+AB53-AD54-AD53</f>
        <v>93087616.5</v>
      </c>
      <c r="AF54" s="88"/>
      <c r="AG54" s="87"/>
      <c r="AH54" s="86"/>
      <c r="AI54" s="85"/>
      <c r="AJ54" s="85"/>
      <c r="AK54" s="82"/>
      <c r="AL54" s="88">
        <v>22435000</v>
      </c>
      <c r="AM54" s="87" t="s">
        <v>198</v>
      </c>
      <c r="AN54" s="86">
        <v>0.04</v>
      </c>
      <c r="AO54" s="85">
        <v>2474477.25</v>
      </c>
      <c r="AP54" s="85">
        <f t="shared" si="40"/>
        <v>24909477.25</v>
      </c>
      <c r="AQ54" s="82">
        <f>+AP53+AP54</f>
        <v>27383954.5</v>
      </c>
      <c r="AR54" s="88">
        <v>35200000</v>
      </c>
      <c r="AS54" s="87" t="s">
        <v>198</v>
      </c>
      <c r="AT54" s="86">
        <v>0.04</v>
      </c>
      <c r="AU54" s="85">
        <v>2977248</v>
      </c>
      <c r="AV54" s="85">
        <f t="shared" si="41"/>
        <v>38177248</v>
      </c>
      <c r="AW54" s="82">
        <f>+AV53+AV54</f>
        <v>41154496</v>
      </c>
      <c r="AX54" s="88">
        <v>1980000</v>
      </c>
      <c r="AY54" s="87" t="s">
        <v>198</v>
      </c>
      <c r="AZ54" s="86">
        <v>0.04</v>
      </c>
      <c r="BA54" s="85">
        <v>162083</v>
      </c>
      <c r="BB54" s="85">
        <f t="shared" si="42"/>
        <v>2142083</v>
      </c>
      <c r="BC54" s="82">
        <f>+BB53+BB54</f>
        <v>2304166</v>
      </c>
      <c r="BD54" s="88">
        <v>12800000</v>
      </c>
      <c r="BE54" s="87" t="s">
        <v>198</v>
      </c>
      <c r="BF54" s="86">
        <v>0.04</v>
      </c>
      <c r="BG54" s="85">
        <v>1087000</v>
      </c>
      <c r="BH54" s="85">
        <f t="shared" si="43"/>
        <v>13887000</v>
      </c>
      <c r="BI54" s="82">
        <f>+BH53+BH54</f>
        <v>14974000</v>
      </c>
      <c r="BJ54" s="88">
        <v>6720000</v>
      </c>
      <c r="BK54" s="87" t="s">
        <v>198</v>
      </c>
      <c r="BL54" s="86">
        <v>0.04</v>
      </c>
      <c r="BM54" s="85">
        <v>275500</v>
      </c>
      <c r="BN54" s="85">
        <f t="shared" si="44"/>
        <v>6995500</v>
      </c>
      <c r="BO54" s="82">
        <f>+BN53+BN54</f>
        <v>7271000</v>
      </c>
      <c r="BP54" s="79"/>
      <c r="BQ54" s="87"/>
      <c r="BR54" s="86"/>
      <c r="BS54" s="85"/>
      <c r="BT54" s="85"/>
      <c r="BU54" s="82"/>
      <c r="BV54" s="79"/>
      <c r="BW54" s="87"/>
      <c r="BX54" s="86"/>
      <c r="BY54" s="85"/>
      <c r="BZ54" s="85"/>
      <c r="CA54" s="82"/>
      <c r="CB54" s="88"/>
      <c r="CC54" s="87"/>
      <c r="CD54" s="86"/>
      <c r="CE54" s="85"/>
      <c r="CF54" s="85"/>
      <c r="CG54" s="85"/>
      <c r="CH54" s="85"/>
      <c r="CI54" s="82"/>
      <c r="CJ54" s="79"/>
      <c r="CK54" s="87"/>
      <c r="CL54" s="86"/>
      <c r="CM54" s="85"/>
      <c r="CN54" s="85"/>
      <c r="CO54" s="82"/>
      <c r="CP54" s="88"/>
      <c r="CQ54" s="87"/>
      <c r="CR54" s="86"/>
      <c r="CS54" s="85"/>
      <c r="CT54" s="85"/>
      <c r="CU54" s="82"/>
      <c r="CV54" s="88"/>
      <c r="CW54" s="87"/>
      <c r="CX54" s="86"/>
      <c r="CY54" s="85"/>
      <c r="CZ54" s="85"/>
      <c r="DA54" s="82"/>
      <c r="DB54" s="88"/>
      <c r="DC54" s="87"/>
      <c r="DD54" s="86"/>
      <c r="DE54" s="85"/>
      <c r="DF54" s="85"/>
      <c r="DG54" s="82"/>
      <c r="DH54" s="88"/>
      <c r="DI54" s="87"/>
      <c r="DJ54" s="86"/>
      <c r="DK54" s="85"/>
      <c r="DL54" s="85"/>
      <c r="DM54" s="82"/>
      <c r="DN54" s="88">
        <v>111071.48</v>
      </c>
      <c r="DO54" s="87"/>
      <c r="DP54" s="86"/>
      <c r="DQ54" s="85">
        <v>27898.6</v>
      </c>
      <c r="DR54" s="85">
        <f t="shared" si="49"/>
        <v>138970.07999999999</v>
      </c>
      <c r="DS54" s="82">
        <f t="shared" ref="DS54" si="58">+DR53+DR54</f>
        <v>138970.07999999999</v>
      </c>
      <c r="DT54" s="88">
        <v>543750.47</v>
      </c>
      <c r="DU54" s="87"/>
      <c r="DV54" s="86"/>
      <c r="DW54" s="85">
        <v>181559.67999999999</v>
      </c>
      <c r="DX54" s="85">
        <f t="shared" si="50"/>
        <v>725310.14999999991</v>
      </c>
      <c r="DY54" s="82">
        <f t="shared" ref="DY54" si="59">+DX53+DX54</f>
        <v>725310.14999999991</v>
      </c>
    </row>
    <row r="55" spans="1:129" x14ac:dyDescent="0.25">
      <c r="A55" s="9"/>
      <c r="B55" s="195"/>
      <c r="C55" s="9"/>
      <c r="D55" s="196"/>
      <c r="E55" s="196"/>
      <c r="F55" s="196"/>
      <c r="G55" s="196"/>
      <c r="H55" s="196"/>
      <c r="I55" s="196"/>
      <c r="J55" s="196"/>
      <c r="K55" s="196"/>
      <c r="L55" s="196"/>
      <c r="M55" s="196"/>
      <c r="N55" s="196"/>
      <c r="O55" s="196"/>
      <c r="P55" s="196"/>
      <c r="Q55" s="196"/>
      <c r="R55" s="196"/>
      <c r="S55" s="196"/>
      <c r="W55" s="84" t="s">
        <v>200</v>
      </c>
      <c r="X55" s="79">
        <f t="shared" si="45"/>
        <v>0</v>
      </c>
      <c r="Y55" s="90"/>
      <c r="Z55" s="90"/>
      <c r="AA55" s="79">
        <f t="shared" si="46"/>
        <v>5618922.5</v>
      </c>
      <c r="AB55" s="85">
        <f t="shared" si="39"/>
        <v>5618922.5</v>
      </c>
      <c r="AC55" s="82"/>
      <c r="AD55" s="81">
        <f t="shared" si="47"/>
        <v>0</v>
      </c>
      <c r="AE55" s="80"/>
      <c r="AF55" s="88"/>
      <c r="AG55" s="87"/>
      <c r="AH55" s="86"/>
      <c r="AI55" s="85"/>
      <c r="AJ55" s="85"/>
      <c r="AK55" s="82"/>
      <c r="AL55" s="88">
        <v>0</v>
      </c>
      <c r="AM55" s="87"/>
      <c r="AN55" s="86"/>
      <c r="AO55" s="85">
        <v>2118882.5</v>
      </c>
      <c r="AP55" s="85">
        <f t="shared" si="40"/>
        <v>2118882.5</v>
      </c>
      <c r="AQ55" s="82"/>
      <c r="AR55" s="88">
        <v>0</v>
      </c>
      <c r="AS55" s="87"/>
      <c r="AT55" s="86"/>
      <c r="AU55" s="85">
        <v>2396448</v>
      </c>
      <c r="AV55" s="85">
        <f t="shared" si="41"/>
        <v>2396448</v>
      </c>
      <c r="AW55" s="82"/>
      <c r="AX55" s="88">
        <v>0</v>
      </c>
      <c r="AY55" s="87"/>
      <c r="AZ55" s="86"/>
      <c r="BA55" s="85">
        <v>131492</v>
      </c>
      <c r="BB55" s="85">
        <f t="shared" si="42"/>
        <v>131492</v>
      </c>
      <c r="BC55" s="82"/>
      <c r="BD55" s="88">
        <v>0</v>
      </c>
      <c r="BE55" s="87"/>
      <c r="BF55" s="86"/>
      <c r="BG55" s="85">
        <v>831000</v>
      </c>
      <c r="BH55" s="85">
        <f t="shared" si="43"/>
        <v>831000</v>
      </c>
      <c r="BI55" s="82"/>
      <c r="BJ55" s="88">
        <v>0</v>
      </c>
      <c r="BK55" s="87"/>
      <c r="BL55" s="86"/>
      <c r="BM55" s="85">
        <v>141100</v>
      </c>
      <c r="BN55" s="85">
        <f t="shared" si="44"/>
        <v>141100</v>
      </c>
      <c r="BO55" s="82"/>
      <c r="BP55" s="79"/>
      <c r="BQ55" s="87"/>
      <c r="BR55" s="86"/>
      <c r="BS55" s="85"/>
      <c r="BT55" s="85"/>
      <c r="BU55" s="82"/>
      <c r="BV55" s="79"/>
      <c r="BW55" s="87"/>
      <c r="BX55" s="86"/>
      <c r="BY55" s="85"/>
      <c r="BZ55" s="85"/>
      <c r="CA55" s="82"/>
      <c r="CB55" s="88"/>
      <c r="CC55" s="87"/>
      <c r="CD55" s="86"/>
      <c r="CE55" s="85"/>
      <c r="CF55" s="85"/>
      <c r="CG55" s="85"/>
      <c r="CH55" s="85"/>
      <c r="CI55" s="82"/>
      <c r="CJ55" s="79"/>
      <c r="CK55" s="87"/>
      <c r="CL55" s="86"/>
      <c r="CM55" s="85"/>
      <c r="CN55" s="85"/>
      <c r="CO55" s="82"/>
      <c r="CP55" s="88"/>
      <c r="CQ55" s="87"/>
      <c r="CR55" s="86"/>
      <c r="CS55" s="85"/>
      <c r="CT55" s="85"/>
      <c r="CU55" s="82"/>
      <c r="CV55" s="88"/>
      <c r="CW55" s="87"/>
      <c r="CX55" s="86"/>
      <c r="CY55" s="85"/>
      <c r="CZ55" s="85"/>
      <c r="DA55" s="82"/>
      <c r="DB55" s="88"/>
      <c r="DC55" s="87"/>
      <c r="DD55" s="86"/>
      <c r="DE55" s="85"/>
      <c r="DF55" s="85"/>
      <c r="DG55" s="82"/>
      <c r="DH55" s="88"/>
      <c r="DI55" s="87"/>
      <c r="DJ55" s="86"/>
      <c r="DK55" s="85"/>
      <c r="DL55" s="85"/>
      <c r="DM55" s="82"/>
      <c r="DN55" s="88"/>
      <c r="DO55" s="87"/>
      <c r="DP55" s="86"/>
      <c r="DQ55" s="85"/>
      <c r="DR55" s="85">
        <f t="shared" si="49"/>
        <v>0</v>
      </c>
      <c r="DS55" s="80"/>
      <c r="DT55" s="88"/>
      <c r="DU55" s="87"/>
      <c r="DV55" s="86"/>
      <c r="DW55" s="85"/>
      <c r="DX55" s="85">
        <f t="shared" si="50"/>
        <v>0</v>
      </c>
      <c r="DY55" s="80"/>
    </row>
    <row r="56" spans="1:129" x14ac:dyDescent="0.25">
      <c r="B56" s="195">
        <v>2015</v>
      </c>
      <c r="D56" s="196" t="s">
        <v>450</v>
      </c>
      <c r="E56" s="196"/>
      <c r="F56" s="196"/>
      <c r="G56" s="196"/>
      <c r="H56" s="196"/>
      <c r="I56" s="196"/>
      <c r="J56" s="196"/>
      <c r="K56" s="196"/>
      <c r="L56" s="196"/>
      <c r="M56" s="196"/>
      <c r="N56" s="196"/>
      <c r="O56" s="196"/>
      <c r="P56" s="196"/>
      <c r="Q56" s="196"/>
      <c r="R56" s="196"/>
      <c r="S56" s="196"/>
      <c r="W56" s="84" t="s">
        <v>199</v>
      </c>
      <c r="X56" s="79">
        <f t="shared" si="45"/>
        <v>81895000</v>
      </c>
      <c r="Y56" s="90"/>
      <c r="Z56" s="90"/>
      <c r="AA56" s="79">
        <f t="shared" si="46"/>
        <v>5618922.5</v>
      </c>
      <c r="AB56" s="85">
        <f t="shared" si="39"/>
        <v>87513922.5</v>
      </c>
      <c r="AC56" s="82">
        <f>+AB56+AB55</f>
        <v>93132845</v>
      </c>
      <c r="AD56" s="81">
        <f t="shared" si="47"/>
        <v>0</v>
      </c>
      <c r="AE56" s="80">
        <f t="shared" ref="AE56" si="60">+AB56+AB55-AD56-AD55</f>
        <v>93132845</v>
      </c>
      <c r="AF56" s="88"/>
      <c r="AG56" s="87"/>
      <c r="AH56" s="86"/>
      <c r="AI56" s="85"/>
      <c r="AJ56" s="85"/>
      <c r="AK56" s="82"/>
      <c r="AL56" s="88">
        <v>23155000</v>
      </c>
      <c r="AM56" s="87" t="s">
        <v>198</v>
      </c>
      <c r="AN56" s="86">
        <v>0.04</v>
      </c>
      <c r="AO56" s="85">
        <v>2118882.5</v>
      </c>
      <c r="AP56" s="85">
        <f t="shared" si="40"/>
        <v>25273882.5</v>
      </c>
      <c r="AQ56" s="82">
        <f>+AP55+AP56</f>
        <v>27392765</v>
      </c>
      <c r="AR56" s="88">
        <v>36335000</v>
      </c>
      <c r="AS56" s="87" t="s">
        <v>198</v>
      </c>
      <c r="AT56" s="86">
        <v>0.04</v>
      </c>
      <c r="AU56" s="85">
        <v>2396448</v>
      </c>
      <c r="AV56" s="85">
        <f t="shared" si="41"/>
        <v>38731448</v>
      </c>
      <c r="AW56" s="82">
        <f>+AV55+AV56</f>
        <v>41127896</v>
      </c>
      <c r="AX56" s="88">
        <v>2040000</v>
      </c>
      <c r="AY56" s="87" t="s">
        <v>198</v>
      </c>
      <c r="AZ56" s="86">
        <v>0.04</v>
      </c>
      <c r="BA56" s="85">
        <v>131492</v>
      </c>
      <c r="BB56" s="85">
        <f t="shared" si="42"/>
        <v>2171492</v>
      </c>
      <c r="BC56" s="82">
        <f>+BB55+BB56</f>
        <v>2302984</v>
      </c>
      <c r="BD56" s="88">
        <v>13310000</v>
      </c>
      <c r="BE56" s="87" t="s">
        <v>198</v>
      </c>
      <c r="BF56" s="86">
        <v>0.04</v>
      </c>
      <c r="BG56" s="85">
        <v>831000</v>
      </c>
      <c r="BH56" s="85">
        <f t="shared" si="43"/>
        <v>14141000</v>
      </c>
      <c r="BI56" s="82">
        <f>+BH55+BH56</f>
        <v>14972000</v>
      </c>
      <c r="BJ56" s="88">
        <v>7055000</v>
      </c>
      <c r="BK56" s="87" t="s">
        <v>198</v>
      </c>
      <c r="BL56" s="86">
        <v>0.04</v>
      </c>
      <c r="BM56" s="85">
        <v>141100</v>
      </c>
      <c r="BN56" s="85">
        <f t="shared" si="44"/>
        <v>7196100</v>
      </c>
      <c r="BO56" s="82">
        <f>+BN55+BN56</f>
        <v>7337200</v>
      </c>
      <c r="BP56" s="79"/>
      <c r="BQ56" s="87"/>
      <c r="BR56" s="86"/>
      <c r="BS56" s="85"/>
      <c r="BT56" s="85"/>
      <c r="BU56" s="82"/>
      <c r="BV56" s="79"/>
      <c r="BW56" s="87"/>
      <c r="BX56" s="86"/>
      <c r="BY56" s="85"/>
      <c r="BZ56" s="85"/>
      <c r="CA56" s="82"/>
      <c r="CB56" s="88"/>
      <c r="CC56" s="87"/>
      <c r="CD56" s="86"/>
      <c r="CE56" s="85"/>
      <c r="CF56" s="85"/>
      <c r="CG56" s="85"/>
      <c r="CH56" s="85"/>
      <c r="CI56" s="82"/>
      <c r="CJ56" s="79"/>
      <c r="CK56" s="87"/>
      <c r="CL56" s="86"/>
      <c r="CM56" s="85"/>
      <c r="CN56" s="85"/>
      <c r="CO56" s="82"/>
      <c r="CP56" s="88"/>
      <c r="CQ56" s="87"/>
      <c r="CR56" s="86"/>
      <c r="CS56" s="85"/>
      <c r="CT56" s="85"/>
      <c r="CU56" s="82"/>
      <c r="CV56" s="88"/>
      <c r="CW56" s="87"/>
      <c r="CX56" s="86"/>
      <c r="CY56" s="85"/>
      <c r="CZ56" s="85"/>
      <c r="DA56" s="82"/>
      <c r="DB56" s="88"/>
      <c r="DC56" s="87"/>
      <c r="DD56" s="86"/>
      <c r="DE56" s="85"/>
      <c r="DF56" s="85"/>
      <c r="DG56" s="82"/>
      <c r="DH56" s="88"/>
      <c r="DI56" s="87"/>
      <c r="DJ56" s="86"/>
      <c r="DK56" s="85"/>
      <c r="DL56" s="85"/>
      <c r="DM56" s="82"/>
      <c r="DN56" s="88">
        <v>114684.63</v>
      </c>
      <c r="DO56" s="87"/>
      <c r="DP56" s="86"/>
      <c r="DQ56" s="85">
        <v>24285.439999999999</v>
      </c>
      <c r="DR56" s="85">
        <f t="shared" si="49"/>
        <v>138970.07</v>
      </c>
      <c r="DS56" s="82">
        <f t="shared" ref="DS56" si="61">+DR55+DR56</f>
        <v>138970.07</v>
      </c>
      <c r="DT56" s="88">
        <v>561438.68000000005</v>
      </c>
      <c r="DU56" s="87"/>
      <c r="DV56" s="86"/>
      <c r="DW56" s="85">
        <v>163871.48000000001</v>
      </c>
      <c r="DX56" s="85">
        <f t="shared" si="50"/>
        <v>725310.16</v>
      </c>
      <c r="DY56" s="82">
        <f t="shared" ref="DY56" si="62">+DX55+DX56</f>
        <v>725310.16</v>
      </c>
    </row>
    <row r="57" spans="1:129" x14ac:dyDescent="0.25">
      <c r="B57" s="195"/>
      <c r="D57" s="196"/>
      <c r="E57" s="196"/>
      <c r="F57" s="196"/>
      <c r="G57" s="196"/>
      <c r="H57" s="196"/>
      <c r="I57" s="196"/>
      <c r="J57" s="196"/>
      <c r="K57" s="196"/>
      <c r="L57" s="196"/>
      <c r="M57" s="196"/>
      <c r="N57" s="196"/>
      <c r="O57" s="196"/>
      <c r="P57" s="196"/>
      <c r="Q57" s="196"/>
      <c r="R57" s="196"/>
      <c r="S57" s="196"/>
      <c r="W57" s="84" t="s">
        <v>197</v>
      </c>
      <c r="X57" s="79">
        <f t="shared" si="45"/>
        <v>0</v>
      </c>
      <c r="Y57" s="90"/>
      <c r="Z57" s="90"/>
      <c r="AA57" s="79">
        <f t="shared" si="46"/>
        <v>4212536.75</v>
      </c>
      <c r="AB57" s="85">
        <f t="shared" si="39"/>
        <v>4212536.75</v>
      </c>
      <c r="AC57" s="82"/>
      <c r="AD57" s="81">
        <f t="shared" si="47"/>
        <v>0</v>
      </c>
      <c r="AE57" s="80"/>
      <c r="AF57" s="79"/>
      <c r="AG57" s="87"/>
      <c r="AH57" s="86"/>
      <c r="AI57" s="85"/>
      <c r="AJ57" s="85"/>
      <c r="AK57" s="82"/>
      <c r="AL57" s="79"/>
      <c r="AM57" s="87"/>
      <c r="AN57" s="86"/>
      <c r="AO57" s="85">
        <v>1721774.25</v>
      </c>
      <c r="AP57" s="85">
        <f t="shared" si="40"/>
        <v>1721774.25</v>
      </c>
      <c r="AQ57" s="82"/>
      <c r="AR57" s="79"/>
      <c r="AS57" s="87"/>
      <c r="AT57" s="86"/>
      <c r="AU57" s="85">
        <v>1825988.5</v>
      </c>
      <c r="AV57" s="85">
        <f t="shared" si="41"/>
        <v>1825988.5</v>
      </c>
      <c r="AW57" s="82"/>
      <c r="AX57" s="79"/>
      <c r="AY57" s="87"/>
      <c r="AZ57" s="86"/>
      <c r="BA57" s="85">
        <v>99974</v>
      </c>
      <c r="BB57" s="85">
        <f t="shared" si="42"/>
        <v>99974</v>
      </c>
      <c r="BC57" s="82"/>
      <c r="BD57" s="79"/>
      <c r="BE57" s="87"/>
      <c r="BF57" s="86"/>
      <c r="BG57" s="85">
        <v>564800</v>
      </c>
      <c r="BH57" s="85">
        <f t="shared" si="43"/>
        <v>564800</v>
      </c>
      <c r="BI57" s="82"/>
      <c r="BJ57" s="79"/>
      <c r="BK57" s="87"/>
      <c r="BL57" s="86"/>
      <c r="BM57" s="85"/>
      <c r="BN57" s="85"/>
      <c r="BO57" s="82"/>
      <c r="BP57" s="79"/>
      <c r="BQ57" s="87"/>
      <c r="BR57" s="86"/>
      <c r="BS57" s="85"/>
      <c r="BT57" s="85"/>
      <c r="BU57" s="82"/>
      <c r="BV57" s="79"/>
      <c r="BW57" s="87"/>
      <c r="BX57" s="86"/>
      <c r="BY57" s="85"/>
      <c r="BZ57" s="85"/>
      <c r="CA57" s="82"/>
      <c r="CB57" s="88"/>
      <c r="CC57" s="87"/>
      <c r="CD57" s="86"/>
      <c r="CE57" s="85"/>
      <c r="CF57" s="85"/>
      <c r="CG57" s="85"/>
      <c r="CH57" s="85"/>
      <c r="CI57" s="82"/>
      <c r="CJ57" s="79"/>
      <c r="CK57" s="87"/>
      <c r="CL57" s="86"/>
      <c r="CM57" s="85"/>
      <c r="CN57" s="85"/>
      <c r="CO57" s="82"/>
      <c r="CP57" s="88"/>
      <c r="CQ57" s="87"/>
      <c r="CR57" s="86"/>
      <c r="CS57" s="85"/>
      <c r="CT57" s="85"/>
      <c r="CU57" s="82"/>
      <c r="CV57" s="88"/>
      <c r="CW57" s="87"/>
      <c r="CX57" s="86"/>
      <c r="CY57" s="85"/>
      <c r="CZ57" s="85"/>
      <c r="DA57" s="82"/>
      <c r="DB57" s="88"/>
      <c r="DC57" s="87"/>
      <c r="DD57" s="86"/>
      <c r="DE57" s="85"/>
      <c r="DF57" s="85"/>
      <c r="DG57" s="82"/>
      <c r="DH57" s="88"/>
      <c r="DI57" s="87"/>
      <c r="DJ57" s="86"/>
      <c r="DK57" s="85"/>
      <c r="DL57" s="85"/>
      <c r="DM57" s="82"/>
      <c r="DN57" s="88"/>
      <c r="DO57" s="87"/>
      <c r="DP57" s="86"/>
      <c r="DQ57" s="85"/>
      <c r="DR57" s="85">
        <f t="shared" si="49"/>
        <v>0</v>
      </c>
      <c r="DS57" s="80"/>
      <c r="DT57" s="88"/>
      <c r="DU57" s="87"/>
      <c r="DV57" s="86"/>
      <c r="DW57" s="85"/>
      <c r="DX57" s="85">
        <f t="shared" si="50"/>
        <v>0</v>
      </c>
      <c r="DY57" s="80"/>
    </row>
    <row r="58" spans="1:129" x14ac:dyDescent="0.25">
      <c r="B58" s="195"/>
      <c r="D58" s="196"/>
      <c r="E58" s="196"/>
      <c r="F58" s="196"/>
      <c r="G58" s="196"/>
      <c r="H58" s="196"/>
      <c r="I58" s="196"/>
      <c r="J58" s="196"/>
      <c r="K58" s="196"/>
      <c r="L58" s="196"/>
      <c r="M58" s="196"/>
      <c r="N58" s="196"/>
      <c r="O58" s="196"/>
      <c r="P58" s="196"/>
      <c r="Q58" s="196"/>
      <c r="R58" s="196"/>
      <c r="S58" s="196"/>
      <c r="W58" s="84" t="s">
        <v>196</v>
      </c>
      <c r="X58" s="79">
        <f t="shared" si="45"/>
        <v>77375000</v>
      </c>
      <c r="Y58" s="90"/>
      <c r="Z58" s="90"/>
      <c r="AA58" s="79">
        <f t="shared" si="46"/>
        <v>4212536.75</v>
      </c>
      <c r="AB58" s="85">
        <f t="shared" si="39"/>
        <v>81587536.75</v>
      </c>
      <c r="AC58" s="82">
        <f>+AB58+AB57</f>
        <v>85800073.5</v>
      </c>
      <c r="AD58" s="81">
        <f t="shared" si="47"/>
        <v>0</v>
      </c>
      <c r="AE58" s="80">
        <f t="shared" ref="AE58" si="63">+AB58+AB57-AD58-AD57</f>
        <v>85800073.5</v>
      </c>
      <c r="AF58" s="79"/>
      <c r="AG58" s="87"/>
      <c r="AH58" s="86"/>
      <c r="AI58" s="85"/>
      <c r="AJ58" s="85"/>
      <c r="AK58" s="82"/>
      <c r="AL58" s="79">
        <v>23905000</v>
      </c>
      <c r="AM58" s="87"/>
      <c r="AN58" s="86"/>
      <c r="AO58" s="85">
        <v>1721774.25</v>
      </c>
      <c r="AP58" s="85">
        <f t="shared" si="40"/>
        <v>25626774.25</v>
      </c>
      <c r="AQ58" s="82">
        <f>+AP57+AP58</f>
        <v>27348548.5</v>
      </c>
      <c r="AR58" s="79">
        <v>37525000</v>
      </c>
      <c r="AS58" s="87"/>
      <c r="AT58" s="86"/>
      <c r="AU58" s="85">
        <v>1825988.5</v>
      </c>
      <c r="AV58" s="85">
        <f t="shared" si="41"/>
        <v>39350988.5</v>
      </c>
      <c r="AW58" s="82">
        <f>+AV57+AV58</f>
        <v>41176977</v>
      </c>
      <c r="AX58" s="79">
        <v>2100000</v>
      </c>
      <c r="AY58" s="87"/>
      <c r="AZ58" s="86"/>
      <c r="BA58" s="85">
        <v>99974</v>
      </c>
      <c r="BB58" s="85">
        <f t="shared" si="42"/>
        <v>2199974</v>
      </c>
      <c r="BC58" s="82">
        <f>+BB57+BB58</f>
        <v>2299948</v>
      </c>
      <c r="BD58" s="79">
        <v>13845000</v>
      </c>
      <c r="BE58" s="87"/>
      <c r="BF58" s="86"/>
      <c r="BG58" s="85">
        <v>564800</v>
      </c>
      <c r="BH58" s="85">
        <f t="shared" si="43"/>
        <v>14409800</v>
      </c>
      <c r="BI58" s="82">
        <f>+BH57+BH58</f>
        <v>14974600</v>
      </c>
      <c r="BJ58" s="79"/>
      <c r="BK58" s="87"/>
      <c r="BL58" s="86"/>
      <c r="BM58" s="85"/>
      <c r="BN58" s="85"/>
      <c r="BO58" s="82"/>
      <c r="BP58" s="79"/>
      <c r="BQ58" s="87"/>
      <c r="BR58" s="86"/>
      <c r="BS58" s="85"/>
      <c r="BT58" s="85"/>
      <c r="BU58" s="82"/>
      <c r="BV58" s="79"/>
      <c r="BW58" s="87"/>
      <c r="BX58" s="86"/>
      <c r="BY58" s="85"/>
      <c r="BZ58" s="85"/>
      <c r="CA58" s="82"/>
      <c r="CB58" s="88"/>
      <c r="CC58" s="87"/>
      <c r="CD58" s="86"/>
      <c r="CE58" s="85"/>
      <c r="CF58" s="85"/>
      <c r="CG58" s="85"/>
      <c r="CH58" s="85"/>
      <c r="CI58" s="82"/>
      <c r="CJ58" s="79"/>
      <c r="CK58" s="87"/>
      <c r="CL58" s="86"/>
      <c r="CM58" s="85"/>
      <c r="CN58" s="85"/>
      <c r="CO58" s="82"/>
      <c r="CP58" s="88"/>
      <c r="CQ58" s="87"/>
      <c r="CR58" s="86"/>
      <c r="CS58" s="85"/>
      <c r="CT58" s="85"/>
      <c r="CU58" s="82"/>
      <c r="CV58" s="88"/>
      <c r="CW58" s="87"/>
      <c r="CX58" s="86"/>
      <c r="CY58" s="85"/>
      <c r="CZ58" s="85"/>
      <c r="DA58" s="82"/>
      <c r="DB58" s="88"/>
      <c r="DC58" s="87"/>
      <c r="DD58" s="86"/>
      <c r="DE58" s="85"/>
      <c r="DF58" s="85"/>
      <c r="DG58" s="82"/>
      <c r="DH58" s="88"/>
      <c r="DI58" s="87"/>
      <c r="DJ58" s="86"/>
      <c r="DK58" s="85"/>
      <c r="DL58" s="85"/>
      <c r="DM58" s="82"/>
      <c r="DN58" s="88">
        <v>118415.32</v>
      </c>
      <c r="DO58" s="87"/>
      <c r="DP58" s="86"/>
      <c r="DQ58" s="85">
        <v>20554.75</v>
      </c>
      <c r="DR58" s="85">
        <f t="shared" si="49"/>
        <v>138970.07</v>
      </c>
      <c r="DS58" s="82">
        <f t="shared" ref="DS58" si="64">+DR57+DR58</f>
        <v>138970.07</v>
      </c>
      <c r="DT58" s="88">
        <v>579702.28</v>
      </c>
      <c r="DU58" s="87"/>
      <c r="DV58" s="86"/>
      <c r="DW58" s="85">
        <v>145607.88</v>
      </c>
      <c r="DX58" s="85">
        <f t="shared" si="50"/>
        <v>725310.16</v>
      </c>
      <c r="DY58" s="82">
        <f t="shared" ref="DY58" si="65">+DX57+DX58</f>
        <v>725310.16</v>
      </c>
    </row>
    <row r="59" spans="1:129" x14ac:dyDescent="0.25">
      <c r="B59" s="195">
        <v>2016</v>
      </c>
      <c r="D59" s="196" t="s">
        <v>123</v>
      </c>
      <c r="E59" s="196"/>
      <c r="F59" s="196"/>
      <c r="G59" s="196"/>
      <c r="H59" s="196"/>
      <c r="I59" s="196"/>
      <c r="J59" s="196"/>
      <c r="K59" s="196"/>
      <c r="L59" s="196"/>
      <c r="M59" s="196"/>
      <c r="N59" s="196"/>
      <c r="O59" s="196"/>
      <c r="P59" s="196"/>
      <c r="Q59" s="196"/>
      <c r="R59" s="196"/>
      <c r="S59" s="196"/>
      <c r="W59" s="84" t="s">
        <v>195</v>
      </c>
      <c r="X59" s="79">
        <f t="shared" si="45"/>
        <v>0</v>
      </c>
      <c r="Y59" s="90"/>
      <c r="Z59" s="90"/>
      <c r="AA59" s="79">
        <f t="shared" si="46"/>
        <v>2904078.5</v>
      </c>
      <c r="AB59" s="85">
        <f t="shared" si="39"/>
        <v>2904078.5</v>
      </c>
      <c r="AC59" s="82"/>
      <c r="AD59" s="81">
        <f t="shared" si="47"/>
        <v>0</v>
      </c>
      <c r="AE59" s="80"/>
      <c r="AF59" s="79"/>
      <c r="AG59" s="87"/>
      <c r="AH59" s="86"/>
      <c r="AI59" s="85"/>
      <c r="AJ59" s="85"/>
      <c r="AK59" s="82"/>
      <c r="AL59" s="79"/>
      <c r="AM59" s="87"/>
      <c r="AN59" s="86"/>
      <c r="AO59" s="85">
        <v>1311803.5</v>
      </c>
      <c r="AP59" s="85">
        <f t="shared" si="40"/>
        <v>1311803.5</v>
      </c>
      <c r="AQ59" s="82"/>
      <c r="AR59" s="79"/>
      <c r="AS59" s="87"/>
      <c r="AT59" s="86"/>
      <c r="AU59" s="85">
        <v>1236846</v>
      </c>
      <c r="AV59" s="85">
        <f t="shared" si="41"/>
        <v>1236846</v>
      </c>
      <c r="AW59" s="82"/>
      <c r="AX59" s="79"/>
      <c r="AY59" s="87"/>
      <c r="AZ59" s="86"/>
      <c r="BA59" s="85">
        <v>67529</v>
      </c>
      <c r="BB59" s="85">
        <f t="shared" si="42"/>
        <v>67529</v>
      </c>
      <c r="BC59" s="82"/>
      <c r="BD59" s="79"/>
      <c r="BE59" s="87"/>
      <c r="BF59" s="86"/>
      <c r="BG59" s="85">
        <v>287900</v>
      </c>
      <c r="BH59" s="85">
        <f t="shared" si="43"/>
        <v>287900</v>
      </c>
      <c r="BI59" s="82"/>
      <c r="BJ59" s="79"/>
      <c r="BK59" s="87"/>
      <c r="BL59" s="86"/>
      <c r="BM59" s="85"/>
      <c r="BN59" s="85"/>
      <c r="BO59" s="82"/>
      <c r="BP59" s="79"/>
      <c r="BQ59" s="87"/>
      <c r="BR59" s="86"/>
      <c r="BS59" s="85"/>
      <c r="BT59" s="85"/>
      <c r="BU59" s="82"/>
      <c r="BV59" s="79"/>
      <c r="BW59" s="87"/>
      <c r="BX59" s="86"/>
      <c r="BY59" s="85"/>
      <c r="BZ59" s="85"/>
      <c r="CA59" s="82"/>
      <c r="CB59" s="88"/>
      <c r="CC59" s="87"/>
      <c r="CD59" s="86"/>
      <c r="CE59" s="85"/>
      <c r="CF59" s="85"/>
      <c r="CG59" s="85"/>
      <c r="CH59" s="85"/>
      <c r="CI59" s="82"/>
      <c r="CJ59" s="79"/>
      <c r="CK59" s="87"/>
      <c r="CL59" s="86"/>
      <c r="CM59" s="85"/>
      <c r="CN59" s="85"/>
      <c r="CO59" s="82"/>
      <c r="CP59" s="88"/>
      <c r="CQ59" s="87"/>
      <c r="CR59" s="86"/>
      <c r="CS59" s="85"/>
      <c r="CT59" s="85"/>
      <c r="CU59" s="82"/>
      <c r="CV59" s="88"/>
      <c r="CW59" s="87"/>
      <c r="CX59" s="86"/>
      <c r="CY59" s="85"/>
      <c r="CZ59" s="85"/>
      <c r="DA59" s="82"/>
      <c r="DB59" s="88"/>
      <c r="DC59" s="87"/>
      <c r="DD59" s="86"/>
      <c r="DE59" s="85"/>
      <c r="DF59" s="85"/>
      <c r="DG59" s="82"/>
      <c r="DH59" s="88"/>
      <c r="DI59" s="87"/>
      <c r="DJ59" s="86"/>
      <c r="DK59" s="85"/>
      <c r="DL59" s="85"/>
      <c r="DM59" s="82"/>
      <c r="DN59" s="88"/>
      <c r="DO59" s="87"/>
      <c r="DP59" s="86"/>
      <c r="DQ59" s="85"/>
      <c r="DR59" s="85">
        <f t="shared" si="49"/>
        <v>0</v>
      </c>
      <c r="DS59" s="80"/>
      <c r="DT59" s="88"/>
      <c r="DU59" s="87"/>
      <c r="DV59" s="86"/>
      <c r="DW59" s="85"/>
      <c r="DX59" s="85">
        <f t="shared" si="50"/>
        <v>0</v>
      </c>
      <c r="DY59" s="80"/>
    </row>
    <row r="60" spans="1:129" x14ac:dyDescent="0.25">
      <c r="B60" s="195"/>
      <c r="D60" s="196"/>
      <c r="E60" s="196"/>
      <c r="F60" s="196"/>
      <c r="G60" s="196"/>
      <c r="H60" s="196"/>
      <c r="I60" s="196"/>
      <c r="J60" s="196"/>
      <c r="K60" s="196"/>
      <c r="L60" s="196"/>
      <c r="M60" s="196"/>
      <c r="N60" s="196"/>
      <c r="O60" s="196"/>
      <c r="P60" s="196"/>
      <c r="Q60" s="196"/>
      <c r="R60" s="196"/>
      <c r="S60" s="196"/>
      <c r="W60" s="84" t="s">
        <v>194</v>
      </c>
      <c r="X60" s="79">
        <f t="shared" si="45"/>
        <v>79990000</v>
      </c>
      <c r="Y60" s="90"/>
      <c r="Z60" s="90"/>
      <c r="AA60" s="79">
        <f t="shared" si="46"/>
        <v>2904078.5</v>
      </c>
      <c r="AB60" s="85">
        <f t="shared" si="39"/>
        <v>82894078.5</v>
      </c>
      <c r="AC60" s="82">
        <f>+AB60+AB59</f>
        <v>85798157</v>
      </c>
      <c r="AD60" s="81">
        <f t="shared" si="47"/>
        <v>0</v>
      </c>
      <c r="AE60" s="80">
        <f t="shared" ref="AE60" si="66">+AB60+AB59-AD60-AD59</f>
        <v>85798157</v>
      </c>
      <c r="AF60" s="79"/>
      <c r="AG60" s="87"/>
      <c r="AH60" s="86"/>
      <c r="AI60" s="85"/>
      <c r="AJ60" s="85"/>
      <c r="AK60" s="82"/>
      <c r="AL60" s="79">
        <v>24680000</v>
      </c>
      <c r="AM60" s="87"/>
      <c r="AN60" s="86"/>
      <c r="AO60" s="85">
        <v>1311803.5</v>
      </c>
      <c r="AP60" s="85">
        <f t="shared" si="40"/>
        <v>25991803.5</v>
      </c>
      <c r="AQ60" s="82">
        <f>+AP59+AP60</f>
        <v>27303607</v>
      </c>
      <c r="AR60" s="79">
        <v>38755000</v>
      </c>
      <c r="AS60" s="87"/>
      <c r="AT60" s="86"/>
      <c r="AU60" s="85">
        <v>1236846</v>
      </c>
      <c r="AV60" s="85">
        <f t="shared" si="41"/>
        <v>39991846</v>
      </c>
      <c r="AW60" s="82">
        <f>+AV59+AV60</f>
        <v>41228692</v>
      </c>
      <c r="AX60" s="79">
        <v>2160000</v>
      </c>
      <c r="AY60" s="87"/>
      <c r="AZ60" s="86"/>
      <c r="BA60" s="85">
        <v>67529</v>
      </c>
      <c r="BB60" s="85">
        <f t="shared" si="42"/>
        <v>2227529</v>
      </c>
      <c r="BC60" s="82">
        <f>+BB59+BB60</f>
        <v>2295058</v>
      </c>
      <c r="BD60" s="79">
        <v>14395000</v>
      </c>
      <c r="BE60" s="87"/>
      <c r="BF60" s="86"/>
      <c r="BG60" s="85">
        <v>287900</v>
      </c>
      <c r="BH60" s="85">
        <f t="shared" si="43"/>
        <v>14682900</v>
      </c>
      <c r="BI60" s="82">
        <f>+BH59+BH60</f>
        <v>14970800</v>
      </c>
      <c r="BJ60" s="79"/>
      <c r="BK60" s="87"/>
      <c r="BL60" s="86"/>
      <c r="BM60" s="85"/>
      <c r="BN60" s="85"/>
      <c r="BO60" s="82"/>
      <c r="BP60" s="79"/>
      <c r="BQ60" s="87"/>
      <c r="BR60" s="86"/>
      <c r="BS60" s="85"/>
      <c r="BT60" s="85"/>
      <c r="BU60" s="82"/>
      <c r="BV60" s="79"/>
      <c r="BW60" s="87"/>
      <c r="BX60" s="86"/>
      <c r="BY60" s="85"/>
      <c r="BZ60" s="85"/>
      <c r="CA60" s="82"/>
      <c r="CB60" s="88"/>
      <c r="CC60" s="87"/>
      <c r="CD60" s="86"/>
      <c r="CE60" s="85"/>
      <c r="CF60" s="85"/>
      <c r="CG60" s="85"/>
      <c r="CH60" s="85"/>
      <c r="CI60" s="82"/>
      <c r="CJ60" s="79"/>
      <c r="CK60" s="87"/>
      <c r="CL60" s="86"/>
      <c r="CM60" s="85"/>
      <c r="CN60" s="85"/>
      <c r="CO60" s="82"/>
      <c r="CP60" s="88"/>
      <c r="CQ60" s="87"/>
      <c r="CR60" s="86"/>
      <c r="CS60" s="85"/>
      <c r="CT60" s="85"/>
      <c r="CU60" s="82"/>
      <c r="CV60" s="88"/>
      <c r="CW60" s="87"/>
      <c r="CX60" s="86"/>
      <c r="CY60" s="85"/>
      <c r="CZ60" s="85"/>
      <c r="DA60" s="82"/>
      <c r="DB60" s="88"/>
      <c r="DC60" s="87"/>
      <c r="DD60" s="86"/>
      <c r="DE60" s="85"/>
      <c r="DF60" s="85"/>
      <c r="DG60" s="82"/>
      <c r="DH60" s="88"/>
      <c r="DI60" s="87"/>
      <c r="DJ60" s="86"/>
      <c r="DK60" s="85"/>
      <c r="DL60" s="85"/>
      <c r="DM60" s="82"/>
      <c r="DN60" s="88">
        <v>122267.37</v>
      </c>
      <c r="DO60" s="87"/>
      <c r="DP60" s="86"/>
      <c r="DQ60" s="85">
        <v>16702.7</v>
      </c>
      <c r="DR60" s="85">
        <f t="shared" si="49"/>
        <v>138970.07</v>
      </c>
      <c r="DS60" s="82">
        <f t="shared" ref="DS60" si="67">+DR59+DR60</f>
        <v>138970.07</v>
      </c>
      <c r="DT60" s="88">
        <v>598559.99</v>
      </c>
      <c r="DU60" s="87"/>
      <c r="DV60" s="86"/>
      <c r="DW60" s="85">
        <v>126750.16</v>
      </c>
      <c r="DX60" s="85">
        <f t="shared" si="50"/>
        <v>725310.15</v>
      </c>
      <c r="DY60" s="82">
        <f t="shared" ref="DY60" si="68">+DX59+DX60</f>
        <v>725310.15</v>
      </c>
    </row>
    <row r="61" spans="1:129" x14ac:dyDescent="0.25">
      <c r="B61" s="195"/>
      <c r="D61" s="196"/>
      <c r="E61" s="196"/>
      <c r="F61" s="196"/>
      <c r="G61" s="196"/>
      <c r="H61" s="196"/>
      <c r="I61" s="196"/>
      <c r="J61" s="196"/>
      <c r="K61" s="196"/>
      <c r="L61" s="196"/>
      <c r="M61" s="196"/>
      <c r="N61" s="196"/>
      <c r="O61" s="196"/>
      <c r="P61" s="196"/>
      <c r="Q61" s="196"/>
      <c r="R61" s="196"/>
      <c r="S61" s="196"/>
      <c r="W61" s="84" t="s">
        <v>193</v>
      </c>
      <c r="X61" s="79">
        <f t="shared" si="45"/>
        <v>0</v>
      </c>
      <c r="Y61" s="90"/>
      <c r="Z61" s="90"/>
      <c r="AA61" s="79">
        <f t="shared" si="46"/>
        <v>1551199</v>
      </c>
      <c r="AB61" s="85">
        <f t="shared" si="39"/>
        <v>1551199</v>
      </c>
      <c r="AC61" s="82"/>
      <c r="AD61" s="81">
        <f t="shared" si="47"/>
        <v>0</v>
      </c>
      <c r="AE61" s="80"/>
      <c r="AF61" s="79"/>
      <c r="AG61" s="87"/>
      <c r="AH61" s="86"/>
      <c r="AI61" s="85"/>
      <c r="AJ61" s="85"/>
      <c r="AK61" s="82"/>
      <c r="AL61" s="79"/>
      <c r="AM61" s="87"/>
      <c r="AN61" s="86"/>
      <c r="AO61" s="85">
        <v>888541.5</v>
      </c>
      <c r="AP61" s="85">
        <f t="shared" si="40"/>
        <v>888541.5</v>
      </c>
      <c r="AQ61" s="82"/>
      <c r="AR61" s="79"/>
      <c r="AS61" s="87"/>
      <c r="AT61" s="86"/>
      <c r="AU61" s="85">
        <v>628392.5</v>
      </c>
      <c r="AV61" s="85">
        <f t="shared" si="41"/>
        <v>628392.5</v>
      </c>
      <c r="AW61" s="82"/>
      <c r="AX61" s="79"/>
      <c r="AY61" s="87"/>
      <c r="AZ61" s="86"/>
      <c r="BA61" s="85">
        <v>34265</v>
      </c>
      <c r="BB61" s="85">
        <f t="shared" si="42"/>
        <v>34265</v>
      </c>
      <c r="BC61" s="82"/>
      <c r="BD61" s="79"/>
      <c r="BE61" s="87"/>
      <c r="BF61" s="86"/>
      <c r="BG61" s="85"/>
      <c r="BH61" s="85"/>
      <c r="BI61" s="82"/>
      <c r="BJ61" s="79"/>
      <c r="BK61" s="87"/>
      <c r="BL61" s="86"/>
      <c r="BM61" s="85"/>
      <c r="BN61" s="85"/>
      <c r="BO61" s="82"/>
      <c r="BP61" s="79"/>
      <c r="BQ61" s="87"/>
      <c r="BR61" s="86"/>
      <c r="BS61" s="85"/>
      <c r="BT61" s="85"/>
      <c r="BU61" s="82"/>
      <c r="BV61" s="79"/>
      <c r="BW61" s="87"/>
      <c r="BX61" s="86"/>
      <c r="BY61" s="85"/>
      <c r="BZ61" s="85"/>
      <c r="CA61" s="82"/>
      <c r="CB61" s="88"/>
      <c r="CC61" s="87"/>
      <c r="CD61" s="86"/>
      <c r="CE61" s="85"/>
      <c r="CF61" s="85"/>
      <c r="CG61" s="85"/>
      <c r="CH61" s="85"/>
      <c r="CI61" s="82"/>
      <c r="CJ61" s="79"/>
      <c r="CK61" s="87"/>
      <c r="CL61" s="86"/>
      <c r="CM61" s="85"/>
      <c r="CN61" s="85"/>
      <c r="CO61" s="82"/>
      <c r="CP61" s="88"/>
      <c r="CQ61" s="87"/>
      <c r="CR61" s="86"/>
      <c r="CS61" s="85"/>
      <c r="CT61" s="85"/>
      <c r="CU61" s="82"/>
      <c r="CV61" s="88"/>
      <c r="CW61" s="87"/>
      <c r="CX61" s="86"/>
      <c r="CY61" s="85"/>
      <c r="CZ61" s="85"/>
      <c r="DA61" s="82"/>
      <c r="DB61" s="88"/>
      <c r="DC61" s="87"/>
      <c r="DD61" s="86"/>
      <c r="DE61" s="85"/>
      <c r="DF61" s="85"/>
      <c r="DG61" s="82"/>
      <c r="DH61" s="88"/>
      <c r="DI61" s="87"/>
      <c r="DJ61" s="86"/>
      <c r="DK61" s="85"/>
      <c r="DL61" s="85"/>
      <c r="DM61" s="82"/>
      <c r="DN61" s="88"/>
      <c r="DO61" s="87"/>
      <c r="DP61" s="86"/>
      <c r="DQ61" s="85"/>
      <c r="DR61" s="85">
        <f t="shared" si="49"/>
        <v>0</v>
      </c>
      <c r="DS61" s="80"/>
      <c r="DT61" s="88"/>
      <c r="DU61" s="87"/>
      <c r="DV61" s="86"/>
      <c r="DW61" s="85"/>
      <c r="DX61" s="85">
        <f t="shared" si="50"/>
        <v>0</v>
      </c>
      <c r="DY61" s="80"/>
    </row>
    <row r="62" spans="1:129" x14ac:dyDescent="0.25">
      <c r="B62" s="195"/>
      <c r="D62" s="196"/>
      <c r="E62" s="196"/>
      <c r="F62" s="196"/>
      <c r="G62" s="196"/>
      <c r="H62" s="196"/>
      <c r="I62" s="196"/>
      <c r="J62" s="196"/>
      <c r="K62" s="196"/>
      <c r="L62" s="196"/>
      <c r="M62" s="196"/>
      <c r="N62" s="196"/>
      <c r="O62" s="196"/>
      <c r="P62" s="196"/>
      <c r="Q62" s="196"/>
      <c r="R62" s="196"/>
      <c r="S62" s="196"/>
      <c r="W62" s="84" t="s">
        <v>192</v>
      </c>
      <c r="X62" s="79">
        <f t="shared" si="45"/>
        <v>67735000</v>
      </c>
      <c r="Y62" s="90"/>
      <c r="Z62" s="90"/>
      <c r="AA62" s="79">
        <f t="shared" si="46"/>
        <v>1551199</v>
      </c>
      <c r="AB62" s="85">
        <f t="shared" si="39"/>
        <v>69286199</v>
      </c>
      <c r="AC62" s="82">
        <f>+AB62+AB61</f>
        <v>70837398</v>
      </c>
      <c r="AD62" s="81">
        <f t="shared" si="47"/>
        <v>0</v>
      </c>
      <c r="AE62" s="80">
        <f t="shared" ref="AE62" si="69">+AB62+AB61-AD62-AD61</f>
        <v>70837398</v>
      </c>
      <c r="AF62" s="79"/>
      <c r="AG62" s="87"/>
      <c r="AH62" s="86"/>
      <c r="AI62" s="85"/>
      <c r="AJ62" s="85"/>
      <c r="AK62" s="82"/>
      <c r="AL62" s="79">
        <v>25485000</v>
      </c>
      <c r="AM62" s="87"/>
      <c r="AN62" s="86"/>
      <c r="AO62" s="85">
        <v>888541.5</v>
      </c>
      <c r="AP62" s="85">
        <f t="shared" si="40"/>
        <v>26373541.5</v>
      </c>
      <c r="AQ62" s="82">
        <f>+AP61+AP62</f>
        <v>27262083</v>
      </c>
      <c r="AR62" s="79">
        <v>40025000</v>
      </c>
      <c r="AS62" s="87"/>
      <c r="AT62" s="86"/>
      <c r="AU62" s="85">
        <v>628392.5</v>
      </c>
      <c r="AV62" s="85">
        <f t="shared" si="41"/>
        <v>40653392.5</v>
      </c>
      <c r="AW62" s="82">
        <f>+AV61+AV62</f>
        <v>41281785</v>
      </c>
      <c r="AX62" s="79">
        <v>2225000</v>
      </c>
      <c r="AY62" s="87"/>
      <c r="AZ62" s="86"/>
      <c r="BA62" s="85">
        <v>34265</v>
      </c>
      <c r="BB62" s="85">
        <f t="shared" si="42"/>
        <v>2259265</v>
      </c>
      <c r="BC62" s="82">
        <f>+BB61+BB62</f>
        <v>2293530</v>
      </c>
      <c r="BD62" s="79"/>
      <c r="BE62" s="87"/>
      <c r="BF62" s="86"/>
      <c r="BG62" s="85"/>
      <c r="BH62" s="85"/>
      <c r="BI62" s="82"/>
      <c r="BJ62" s="79"/>
      <c r="BK62" s="87"/>
      <c r="BL62" s="86"/>
      <c r="BM62" s="85"/>
      <c r="BN62" s="85"/>
      <c r="BO62" s="82"/>
      <c r="BP62" s="79"/>
      <c r="BQ62" s="87"/>
      <c r="BR62" s="86"/>
      <c r="BS62" s="85"/>
      <c r="BT62" s="85"/>
      <c r="BU62" s="82"/>
      <c r="BV62" s="79"/>
      <c r="BW62" s="87"/>
      <c r="BX62" s="86"/>
      <c r="BY62" s="85"/>
      <c r="BZ62" s="85"/>
      <c r="CA62" s="82"/>
      <c r="CB62" s="88"/>
      <c r="CC62" s="87"/>
      <c r="CD62" s="86"/>
      <c r="CE62" s="85"/>
      <c r="CF62" s="85"/>
      <c r="CG62" s="85"/>
      <c r="CH62" s="85"/>
      <c r="CI62" s="82"/>
      <c r="CJ62" s="79"/>
      <c r="CK62" s="87"/>
      <c r="CL62" s="86"/>
      <c r="CM62" s="85"/>
      <c r="CN62" s="85"/>
      <c r="CO62" s="82"/>
      <c r="CP62" s="88"/>
      <c r="CQ62" s="87"/>
      <c r="CR62" s="86"/>
      <c r="CS62" s="85"/>
      <c r="CT62" s="85"/>
      <c r="CU62" s="82"/>
      <c r="CV62" s="88"/>
      <c r="CW62" s="87"/>
      <c r="CX62" s="86"/>
      <c r="CY62" s="85"/>
      <c r="CZ62" s="85"/>
      <c r="DA62" s="82"/>
      <c r="DB62" s="88"/>
      <c r="DC62" s="87"/>
      <c r="DD62" s="86"/>
      <c r="DE62" s="85"/>
      <c r="DF62" s="85"/>
      <c r="DG62" s="82"/>
      <c r="DH62" s="88"/>
      <c r="DI62" s="87"/>
      <c r="DJ62" s="86"/>
      <c r="DK62" s="85"/>
      <c r="DL62" s="85"/>
      <c r="DM62" s="82"/>
      <c r="DN62" s="88">
        <v>126244.73</v>
      </c>
      <c r="DO62" s="87"/>
      <c r="DP62" s="86"/>
      <c r="DQ62" s="85">
        <v>12725.35</v>
      </c>
      <c r="DR62" s="85">
        <f t="shared" si="49"/>
        <v>138970.07999999999</v>
      </c>
      <c r="DS62" s="82">
        <f t="shared" ref="DS62" si="70">+DR61+DR62</f>
        <v>138970.07999999999</v>
      </c>
      <c r="DT62" s="88">
        <v>618031.15</v>
      </c>
      <c r="DU62" s="87"/>
      <c r="DV62" s="86"/>
      <c r="DW62" s="85">
        <v>107279.01</v>
      </c>
      <c r="DX62" s="85">
        <f t="shared" si="50"/>
        <v>725310.16</v>
      </c>
      <c r="DY62" s="82">
        <f t="shared" ref="DY62" si="71">+DX61+DX62</f>
        <v>725310.16</v>
      </c>
    </row>
    <row r="63" spans="1:129" x14ac:dyDescent="0.25">
      <c r="B63" s="195">
        <v>2017</v>
      </c>
      <c r="D63" s="196" t="s">
        <v>176</v>
      </c>
      <c r="E63" s="196"/>
      <c r="F63" s="196"/>
      <c r="G63" s="196"/>
      <c r="H63" s="196"/>
      <c r="I63" s="196"/>
      <c r="J63" s="196"/>
      <c r="K63" s="196"/>
      <c r="L63" s="196"/>
      <c r="M63" s="196"/>
      <c r="N63" s="196"/>
      <c r="O63" s="196"/>
      <c r="P63" s="196"/>
      <c r="Q63" s="196"/>
      <c r="R63" s="196"/>
      <c r="S63" s="196"/>
      <c r="T63" s="59"/>
      <c r="W63" s="84" t="s">
        <v>191</v>
      </c>
      <c r="X63" s="79">
        <f t="shared" si="45"/>
        <v>0</v>
      </c>
      <c r="Y63" s="90"/>
      <c r="Z63" s="90"/>
      <c r="AA63" s="79">
        <f t="shared" si="46"/>
        <v>451473.75</v>
      </c>
      <c r="AB63" s="85">
        <f t="shared" si="39"/>
        <v>451473.75</v>
      </c>
      <c r="AC63" s="82"/>
      <c r="AD63" s="81">
        <f t="shared" ref="AD63:AD66" si="72">-CF63</f>
        <v>0</v>
      </c>
      <c r="AE63" s="80"/>
      <c r="AF63" s="79"/>
      <c r="AG63" s="87"/>
      <c r="AH63" s="86"/>
      <c r="AI63" s="85"/>
      <c r="AJ63" s="85"/>
      <c r="AK63" s="82"/>
      <c r="AL63" s="79"/>
      <c r="AM63" s="87"/>
      <c r="AN63" s="86"/>
      <c r="AO63" s="85">
        <v>451473.75</v>
      </c>
      <c r="AP63" s="85">
        <f t="shared" si="40"/>
        <v>451473.75</v>
      </c>
      <c r="AQ63" s="82"/>
      <c r="AR63" s="79"/>
      <c r="AS63" s="87"/>
      <c r="AT63" s="86"/>
      <c r="AU63" s="85"/>
      <c r="AV63" s="85">
        <f t="shared" si="41"/>
        <v>0</v>
      </c>
      <c r="AW63" s="82"/>
      <c r="AX63" s="79"/>
      <c r="AY63" s="87"/>
      <c r="AZ63" s="86"/>
      <c r="BA63" s="85"/>
      <c r="BB63" s="85">
        <f t="shared" si="42"/>
        <v>0</v>
      </c>
      <c r="BC63" s="82"/>
      <c r="BD63" s="79"/>
      <c r="BE63" s="87"/>
      <c r="BF63" s="86"/>
      <c r="BG63" s="85"/>
      <c r="BH63" s="85"/>
      <c r="BI63" s="82"/>
      <c r="BJ63" s="79"/>
      <c r="BK63" s="87"/>
      <c r="BL63" s="86"/>
      <c r="BM63" s="85"/>
      <c r="BN63" s="85"/>
      <c r="BO63" s="82"/>
      <c r="BP63" s="79"/>
      <c r="BQ63" s="87"/>
      <c r="BR63" s="86"/>
      <c r="BS63" s="85"/>
      <c r="BT63" s="85"/>
      <c r="BU63" s="82"/>
      <c r="BV63" s="79"/>
      <c r="BW63" s="87"/>
      <c r="BX63" s="86"/>
      <c r="BY63" s="85"/>
      <c r="BZ63" s="85"/>
      <c r="CA63" s="82"/>
      <c r="CB63" s="88"/>
      <c r="CC63" s="87"/>
      <c r="CD63" s="86"/>
      <c r="CE63" s="85"/>
      <c r="CF63" s="85"/>
      <c r="CG63" s="85"/>
      <c r="CH63" s="85"/>
      <c r="CI63" s="82"/>
      <c r="CJ63" s="79"/>
      <c r="CK63" s="87"/>
      <c r="CL63" s="86"/>
      <c r="CM63" s="85"/>
      <c r="CN63" s="85"/>
      <c r="CO63" s="82"/>
      <c r="CP63" s="88"/>
      <c r="CQ63" s="87"/>
      <c r="CR63" s="86"/>
      <c r="CS63" s="85"/>
      <c r="CT63" s="85"/>
      <c r="CU63" s="82"/>
      <c r="CV63" s="88"/>
      <c r="CW63" s="87"/>
      <c r="CX63" s="86"/>
      <c r="CY63" s="85"/>
      <c r="CZ63" s="85"/>
      <c r="DA63" s="82"/>
      <c r="DB63" s="88"/>
      <c r="DC63" s="87"/>
      <c r="DD63" s="86"/>
      <c r="DE63" s="85"/>
      <c r="DF63" s="85"/>
      <c r="DG63" s="82"/>
      <c r="DH63" s="88"/>
      <c r="DI63" s="87"/>
      <c r="DJ63" s="86"/>
      <c r="DK63" s="85"/>
      <c r="DL63" s="85"/>
      <c r="DM63" s="82"/>
      <c r="DN63" s="88"/>
      <c r="DO63" s="87"/>
      <c r="DP63" s="86"/>
      <c r="DQ63" s="85"/>
      <c r="DR63" s="85">
        <f t="shared" si="49"/>
        <v>0</v>
      </c>
      <c r="DS63" s="80"/>
      <c r="DT63" s="88"/>
      <c r="DU63" s="87"/>
      <c r="DV63" s="86"/>
      <c r="DW63" s="85"/>
      <c r="DX63" s="85">
        <f t="shared" si="50"/>
        <v>0</v>
      </c>
      <c r="DY63" s="80"/>
    </row>
    <row r="64" spans="1:129" ht="15" customHeight="1" x14ac:dyDescent="0.25">
      <c r="B64" s="195"/>
      <c r="D64" s="196"/>
      <c r="E64" s="196"/>
      <c r="F64" s="196"/>
      <c r="G64" s="196"/>
      <c r="H64" s="196"/>
      <c r="I64" s="196"/>
      <c r="J64" s="196"/>
      <c r="K64" s="196"/>
      <c r="L64" s="196"/>
      <c r="M64" s="196"/>
      <c r="N64" s="196"/>
      <c r="O64" s="196"/>
      <c r="P64" s="196"/>
      <c r="Q64" s="196"/>
      <c r="R64" s="196"/>
      <c r="S64" s="196"/>
      <c r="T64" s="59"/>
      <c r="W64" s="84" t="s">
        <v>190</v>
      </c>
      <c r="X64" s="79">
        <f t="shared" si="45"/>
        <v>26325000</v>
      </c>
      <c r="Y64" s="90"/>
      <c r="Z64" s="90"/>
      <c r="AA64" s="79">
        <f t="shared" si="46"/>
        <v>451473.75</v>
      </c>
      <c r="AB64" s="85">
        <f t="shared" si="39"/>
        <v>26776473.75</v>
      </c>
      <c r="AC64" s="82">
        <f>+AB64+AB63</f>
        <v>27227947.5</v>
      </c>
      <c r="AD64" s="81">
        <f t="shared" si="72"/>
        <v>0</v>
      </c>
      <c r="AE64" s="80">
        <f t="shared" ref="AE64" si="73">+AB64+AB63-AD64-AD63</f>
        <v>27227947.5</v>
      </c>
      <c r="AF64" s="79"/>
      <c r="AG64" s="87"/>
      <c r="AH64" s="86"/>
      <c r="AI64" s="85"/>
      <c r="AJ64" s="85"/>
      <c r="AK64" s="82"/>
      <c r="AL64" s="79">
        <v>26325000</v>
      </c>
      <c r="AM64" s="87"/>
      <c r="AN64" s="86"/>
      <c r="AO64" s="85">
        <v>451473.75</v>
      </c>
      <c r="AP64" s="85">
        <f t="shared" si="40"/>
        <v>26776473.75</v>
      </c>
      <c r="AQ64" s="82">
        <f>+AP63+AP64</f>
        <v>27227947.5</v>
      </c>
      <c r="AR64" s="79"/>
      <c r="AS64" s="87"/>
      <c r="AT64" s="86"/>
      <c r="AU64" s="85"/>
      <c r="AV64" s="85"/>
      <c r="AW64" s="82"/>
      <c r="AX64" s="79"/>
      <c r="AY64" s="87"/>
      <c r="AZ64" s="86"/>
      <c r="BA64" s="85"/>
      <c r="BB64" s="85"/>
      <c r="BC64" s="82"/>
      <c r="BD64" s="79"/>
      <c r="BE64" s="87"/>
      <c r="BF64" s="86"/>
      <c r="BG64" s="85"/>
      <c r="BH64" s="85"/>
      <c r="BI64" s="82"/>
      <c r="BJ64" s="79"/>
      <c r="BK64" s="87"/>
      <c r="BL64" s="86"/>
      <c r="BM64" s="85"/>
      <c r="BN64" s="85"/>
      <c r="BO64" s="82"/>
      <c r="BP64" s="79"/>
      <c r="BQ64" s="87"/>
      <c r="BR64" s="86"/>
      <c r="BS64" s="85"/>
      <c r="BT64" s="85"/>
      <c r="BU64" s="82"/>
      <c r="BV64" s="79"/>
      <c r="BW64" s="87"/>
      <c r="BX64" s="86"/>
      <c r="BY64" s="85"/>
      <c r="BZ64" s="85"/>
      <c r="CA64" s="82"/>
      <c r="CB64" s="88"/>
      <c r="CC64" s="87"/>
      <c r="CD64" s="86"/>
      <c r="CE64" s="85"/>
      <c r="CF64" s="85"/>
      <c r="CG64" s="85"/>
      <c r="CH64" s="85"/>
      <c r="CI64" s="82"/>
      <c r="CJ64" s="79"/>
      <c r="CK64" s="87"/>
      <c r="CL64" s="86"/>
      <c r="CM64" s="85"/>
      <c r="CN64" s="85"/>
      <c r="CO64" s="82"/>
      <c r="CP64" s="88"/>
      <c r="CQ64" s="87"/>
      <c r="CR64" s="86"/>
      <c r="CS64" s="85"/>
      <c r="CT64" s="85"/>
      <c r="CU64" s="82"/>
      <c r="CV64" s="88"/>
      <c r="CW64" s="87"/>
      <c r="CX64" s="86"/>
      <c r="CY64" s="85"/>
      <c r="CZ64" s="85"/>
      <c r="DA64" s="82"/>
      <c r="DB64" s="88"/>
      <c r="DC64" s="87"/>
      <c r="DD64" s="86"/>
      <c r="DE64" s="85"/>
      <c r="DF64" s="85"/>
      <c r="DG64" s="82"/>
      <c r="DH64" s="88"/>
      <c r="DI64" s="87"/>
      <c r="DJ64" s="86"/>
      <c r="DK64" s="85"/>
      <c r="DL64" s="85"/>
      <c r="DM64" s="82"/>
      <c r="DN64" s="88">
        <v>130351.47</v>
      </c>
      <c r="DO64" s="87"/>
      <c r="DP64" s="86"/>
      <c r="DQ64" s="85">
        <v>8618.6</v>
      </c>
      <c r="DR64" s="85">
        <f t="shared" si="49"/>
        <v>138970.07</v>
      </c>
      <c r="DS64" s="82">
        <f t="shared" ref="DS64" si="74">+DR63+DR64</f>
        <v>138970.07</v>
      </c>
      <c r="DT64" s="88">
        <v>638135.69999999995</v>
      </c>
      <c r="DU64" s="87"/>
      <c r="DV64" s="86"/>
      <c r="DW64" s="85">
        <v>87174.45</v>
      </c>
      <c r="DX64" s="85">
        <f t="shared" si="50"/>
        <v>725310.14999999991</v>
      </c>
      <c r="DY64" s="82">
        <f t="shared" ref="DY64" si="75">+DX63+DX64</f>
        <v>725310.14999999991</v>
      </c>
    </row>
    <row r="65" spans="1:129" x14ac:dyDescent="0.25">
      <c r="B65" s="195">
        <v>2018</v>
      </c>
      <c r="D65" s="196" t="s">
        <v>176</v>
      </c>
      <c r="E65" s="196"/>
      <c r="F65" s="196"/>
      <c r="G65" s="196"/>
      <c r="H65" s="196"/>
      <c r="I65" s="196"/>
      <c r="J65" s="196"/>
      <c r="K65" s="196"/>
      <c r="L65" s="196"/>
      <c r="M65" s="196"/>
      <c r="N65" s="196"/>
      <c r="O65" s="196"/>
      <c r="P65" s="196"/>
      <c r="Q65" s="196"/>
      <c r="R65" s="196"/>
      <c r="S65" s="196"/>
      <c r="T65" s="59"/>
      <c r="U65" s="71"/>
      <c r="V65" s="71"/>
      <c r="W65" s="84" t="s">
        <v>189</v>
      </c>
      <c r="X65" s="79">
        <f t="shared" si="45"/>
        <v>0</v>
      </c>
      <c r="Y65" s="90"/>
      <c r="Z65" s="90"/>
      <c r="AA65" s="79">
        <f t="shared" si="46"/>
        <v>0</v>
      </c>
      <c r="AB65" s="85">
        <f t="shared" si="39"/>
        <v>0</v>
      </c>
      <c r="AC65" s="82"/>
      <c r="AD65" s="81">
        <f t="shared" si="72"/>
        <v>0</v>
      </c>
      <c r="AE65" s="80"/>
      <c r="AF65" s="79"/>
      <c r="AG65" s="87"/>
      <c r="AH65" s="86"/>
      <c r="AI65" s="85"/>
      <c r="AJ65" s="85"/>
      <c r="AK65" s="82"/>
      <c r="AL65" s="79"/>
      <c r="AM65" s="87"/>
      <c r="AN65" s="86"/>
      <c r="AO65" s="85"/>
      <c r="AP65" s="85">
        <f t="shared" si="40"/>
        <v>0</v>
      </c>
      <c r="AQ65" s="82"/>
      <c r="AR65" s="79"/>
      <c r="AS65" s="87"/>
      <c r="AT65" s="86"/>
      <c r="AU65" s="85"/>
      <c r="AV65" s="85"/>
      <c r="AW65" s="82"/>
      <c r="AX65" s="79"/>
      <c r="AY65" s="87"/>
      <c r="AZ65" s="86"/>
      <c r="BA65" s="85"/>
      <c r="BB65" s="85"/>
      <c r="BC65" s="82"/>
      <c r="BD65" s="79"/>
      <c r="BE65" s="87"/>
      <c r="BF65" s="86"/>
      <c r="BG65" s="85"/>
      <c r="BH65" s="85"/>
      <c r="BI65" s="82"/>
      <c r="BJ65" s="79"/>
      <c r="BK65" s="87"/>
      <c r="BL65" s="86"/>
      <c r="BM65" s="85"/>
      <c r="BN65" s="85"/>
      <c r="BO65" s="82"/>
      <c r="BP65" s="79"/>
      <c r="BQ65" s="87"/>
      <c r="BR65" s="86"/>
      <c r="BS65" s="85"/>
      <c r="BT65" s="85"/>
      <c r="BU65" s="82"/>
      <c r="BV65" s="79"/>
      <c r="BW65" s="87"/>
      <c r="BX65" s="86"/>
      <c r="BY65" s="85"/>
      <c r="BZ65" s="85"/>
      <c r="CA65" s="82"/>
      <c r="CB65" s="88"/>
      <c r="CC65" s="87"/>
      <c r="CD65" s="86"/>
      <c r="CE65" s="85"/>
      <c r="CF65" s="85"/>
      <c r="CG65" s="85"/>
      <c r="CH65" s="85"/>
      <c r="CI65" s="82"/>
      <c r="CJ65" s="79"/>
      <c r="CK65" s="87"/>
      <c r="CL65" s="86"/>
      <c r="CM65" s="85"/>
      <c r="CN65" s="85"/>
      <c r="CO65" s="82"/>
      <c r="CP65" s="88"/>
      <c r="CQ65" s="87"/>
      <c r="CR65" s="86"/>
      <c r="CS65" s="85"/>
      <c r="CT65" s="85"/>
      <c r="CU65" s="82"/>
      <c r="CV65" s="88"/>
      <c r="CW65" s="87"/>
      <c r="CX65" s="86"/>
      <c r="CY65" s="85"/>
      <c r="CZ65" s="85"/>
      <c r="DA65" s="82"/>
      <c r="DB65" s="88"/>
      <c r="DC65" s="87"/>
      <c r="DD65" s="86"/>
      <c r="DE65" s="85"/>
      <c r="DF65" s="85"/>
      <c r="DG65" s="82"/>
      <c r="DH65" s="88"/>
      <c r="DI65" s="87"/>
      <c r="DJ65" s="86"/>
      <c r="DK65" s="85"/>
      <c r="DL65" s="85"/>
      <c r="DM65" s="82"/>
      <c r="DN65" s="88"/>
      <c r="DO65" s="87"/>
      <c r="DP65" s="86"/>
      <c r="DQ65" s="85"/>
      <c r="DR65" s="85">
        <f t="shared" si="49"/>
        <v>0</v>
      </c>
      <c r="DS65" s="80"/>
      <c r="DT65" s="88"/>
      <c r="DU65" s="87"/>
      <c r="DV65" s="86"/>
      <c r="DW65" s="85"/>
      <c r="DX65" s="85">
        <f t="shared" si="50"/>
        <v>0</v>
      </c>
      <c r="DY65" s="80"/>
    </row>
    <row r="66" spans="1:129" ht="15.75" thickBot="1" x14ac:dyDescent="0.3">
      <c r="B66" s="195"/>
      <c r="D66" s="196"/>
      <c r="E66" s="196"/>
      <c r="F66" s="196"/>
      <c r="G66" s="196"/>
      <c r="H66" s="196"/>
      <c r="I66" s="196"/>
      <c r="J66" s="196"/>
      <c r="K66" s="196"/>
      <c r="L66" s="196"/>
      <c r="M66" s="196"/>
      <c r="N66" s="196"/>
      <c r="O66" s="196"/>
      <c r="P66" s="196"/>
      <c r="Q66" s="196"/>
      <c r="R66" s="196"/>
      <c r="S66" s="196"/>
      <c r="T66" s="59"/>
      <c r="U66" s="71"/>
      <c r="V66" s="71"/>
      <c r="W66" s="84" t="s">
        <v>188</v>
      </c>
      <c r="X66" s="78"/>
      <c r="Y66" s="77"/>
      <c r="Z66" s="77"/>
      <c r="AA66" s="76"/>
      <c r="AB66" s="83"/>
      <c r="AC66" s="82">
        <f>+AB66+AB65</f>
        <v>0</v>
      </c>
      <c r="AD66" s="81">
        <f t="shared" si="72"/>
        <v>0</v>
      </c>
      <c r="AE66" s="80">
        <f t="shared" ref="AE66" si="76">+AB66+AB65-AD66-AD65</f>
        <v>0</v>
      </c>
      <c r="AF66" s="79"/>
      <c r="AG66" s="77"/>
      <c r="AH66" s="76"/>
      <c r="AI66" s="76"/>
      <c r="AJ66" s="76"/>
      <c r="AK66" s="75"/>
      <c r="AL66" s="79"/>
      <c r="AM66" s="77"/>
      <c r="AN66" s="76"/>
      <c r="AO66" s="76"/>
      <c r="AP66" s="76"/>
      <c r="AQ66" s="75"/>
      <c r="AR66" s="79"/>
      <c r="AS66" s="77"/>
      <c r="AT66" s="76"/>
      <c r="AU66" s="76"/>
      <c r="AV66" s="76"/>
      <c r="AW66" s="75"/>
      <c r="AX66" s="79"/>
      <c r="AY66" s="77"/>
      <c r="AZ66" s="76"/>
      <c r="BA66" s="76"/>
      <c r="BB66" s="76"/>
      <c r="BC66" s="75"/>
      <c r="BD66" s="78"/>
      <c r="BE66" s="77"/>
      <c r="BF66" s="76"/>
      <c r="BG66" s="76"/>
      <c r="BH66" s="76"/>
      <c r="BI66" s="75"/>
      <c r="BJ66" s="78"/>
      <c r="BK66" s="77"/>
      <c r="BL66" s="76"/>
      <c r="BM66" s="76"/>
      <c r="BN66" s="76"/>
      <c r="BO66" s="75"/>
      <c r="BP66" s="78"/>
      <c r="BQ66" s="77"/>
      <c r="BR66" s="76"/>
      <c r="BS66" s="76"/>
      <c r="BT66" s="76"/>
      <c r="BU66" s="75"/>
      <c r="BV66" s="78"/>
      <c r="BW66" s="77"/>
      <c r="BX66" s="76"/>
      <c r="BY66" s="76"/>
      <c r="BZ66" s="76"/>
      <c r="CA66" s="75"/>
      <c r="CB66" s="78"/>
      <c r="CC66" s="77"/>
      <c r="CD66" s="76"/>
      <c r="CE66" s="76"/>
      <c r="CF66" s="76"/>
      <c r="CG66" s="76"/>
      <c r="CH66" s="76"/>
      <c r="CI66" s="75"/>
      <c r="CJ66" s="78"/>
      <c r="CK66" s="77"/>
      <c r="CL66" s="76"/>
      <c r="CM66" s="76"/>
      <c r="CN66" s="76"/>
      <c r="CO66" s="75"/>
      <c r="CP66" s="78"/>
      <c r="CQ66" s="77"/>
      <c r="CR66" s="76"/>
      <c r="CS66" s="76"/>
      <c r="CT66" s="76"/>
      <c r="CU66" s="75"/>
      <c r="CV66" s="78"/>
      <c r="CW66" s="77"/>
      <c r="CX66" s="76"/>
      <c r="CY66" s="76"/>
      <c r="CZ66" s="76"/>
      <c r="DA66" s="75"/>
      <c r="DB66" s="78"/>
      <c r="DC66" s="77"/>
      <c r="DD66" s="76"/>
      <c r="DE66" s="76"/>
      <c r="DF66" s="76"/>
      <c r="DG66" s="75"/>
      <c r="DH66" s="78"/>
      <c r="DI66" s="77"/>
      <c r="DJ66" s="76"/>
      <c r="DK66" s="76"/>
      <c r="DL66" s="76"/>
      <c r="DM66" s="75"/>
      <c r="DN66" s="88">
        <v>134591.79999999999</v>
      </c>
      <c r="DO66" s="87"/>
      <c r="DP66" s="86"/>
      <c r="DQ66" s="85">
        <v>4378.2700000000004</v>
      </c>
      <c r="DR66" s="85">
        <f t="shared" si="49"/>
        <v>138970.06999999998</v>
      </c>
      <c r="DS66" s="82">
        <f t="shared" ref="DS66" si="77">+DR65+DR66</f>
        <v>138970.06999999998</v>
      </c>
      <c r="DT66" s="88">
        <v>658894.26</v>
      </c>
      <c r="DU66" s="87"/>
      <c r="DV66" s="86"/>
      <c r="DW66" s="85">
        <v>66415.899999999994</v>
      </c>
      <c r="DX66" s="85">
        <f t="shared" si="50"/>
        <v>725310.16</v>
      </c>
      <c r="DY66" s="82">
        <f t="shared" ref="DY66" si="78">+DX65+DX66</f>
        <v>725310.16</v>
      </c>
    </row>
    <row r="67" spans="1:129" ht="15" customHeight="1" x14ac:dyDescent="0.25">
      <c r="B67" s="195" t="s">
        <v>181</v>
      </c>
      <c r="D67" s="196" t="s">
        <v>176</v>
      </c>
      <c r="E67" s="196"/>
      <c r="F67" s="196"/>
      <c r="G67" s="196"/>
      <c r="H67" s="196"/>
      <c r="I67" s="196"/>
      <c r="J67" s="196"/>
      <c r="K67" s="196"/>
      <c r="L67" s="196"/>
      <c r="M67" s="196"/>
      <c r="N67" s="196"/>
      <c r="O67" s="196"/>
      <c r="P67" s="196"/>
      <c r="Q67" s="196"/>
      <c r="R67" s="196"/>
      <c r="S67" s="196"/>
      <c r="T67" s="59"/>
      <c r="U67" s="71"/>
      <c r="V67" s="71"/>
      <c r="W67" s="154"/>
      <c r="X67" s="154"/>
      <c r="Y67" s="154"/>
      <c r="Z67" s="154"/>
      <c r="AA67" s="154"/>
      <c r="AB67" s="154"/>
      <c r="AC67" s="154"/>
      <c r="AD67" s="154"/>
      <c r="AE67" s="154"/>
      <c r="AF67" s="165"/>
      <c r="AG67" s="165"/>
      <c r="AH67" s="165"/>
      <c r="AI67" s="165"/>
      <c r="AJ67" s="165"/>
      <c r="AL67" s="154"/>
      <c r="AM67" s="154"/>
      <c r="AN67" s="154"/>
      <c r="AO67" s="154"/>
      <c r="AP67" s="154"/>
      <c r="DT67" s="88"/>
      <c r="DU67" s="87"/>
      <c r="DV67" s="86"/>
      <c r="DW67" s="85"/>
      <c r="DX67" s="85">
        <f t="shared" si="50"/>
        <v>0</v>
      </c>
      <c r="DY67" s="80"/>
    </row>
    <row r="68" spans="1:129" x14ac:dyDescent="0.25">
      <c r="B68" s="195"/>
      <c r="D68" s="196"/>
      <c r="E68" s="196"/>
      <c r="F68" s="196"/>
      <c r="G68" s="196"/>
      <c r="H68" s="196"/>
      <c r="I68" s="196"/>
      <c r="J68" s="196"/>
      <c r="K68" s="196"/>
      <c r="L68" s="196"/>
      <c r="M68" s="196"/>
      <c r="N68" s="196"/>
      <c r="O68" s="196"/>
      <c r="P68" s="196"/>
      <c r="Q68" s="196"/>
      <c r="R68" s="196"/>
      <c r="S68" s="196"/>
      <c r="U68" s="71"/>
      <c r="V68" s="71"/>
      <c r="W68" s="69"/>
      <c r="X68" s="69"/>
      <c r="Y68" s="69"/>
      <c r="Z68" s="69"/>
      <c r="AA68" s="69"/>
      <c r="AB68" s="69"/>
      <c r="AC68" s="69"/>
      <c r="AD68" s="69"/>
      <c r="AE68" s="69"/>
      <c r="AF68" s="165"/>
      <c r="AG68" s="165"/>
      <c r="AH68" s="165"/>
      <c r="AI68" s="165"/>
      <c r="AJ68" s="165"/>
      <c r="AL68" s="69"/>
      <c r="AM68" s="69"/>
      <c r="AN68" s="69"/>
      <c r="AO68" s="69"/>
      <c r="AP68" s="69"/>
      <c r="DT68" s="88">
        <v>680328.09</v>
      </c>
      <c r="DU68" s="87"/>
      <c r="DV68" s="86"/>
      <c r="DW68" s="85">
        <v>44982.07</v>
      </c>
      <c r="DX68" s="85">
        <f t="shared" si="50"/>
        <v>725310.15999999992</v>
      </c>
      <c r="DY68" s="82">
        <f t="shared" ref="DY68" si="79">+DX67+DX68</f>
        <v>725310.15999999992</v>
      </c>
    </row>
    <row r="69" spans="1:129" x14ac:dyDescent="0.25">
      <c r="B69" s="195">
        <v>2019</v>
      </c>
      <c r="D69" s="196" t="s">
        <v>444</v>
      </c>
      <c r="E69" s="196"/>
      <c r="F69" s="196"/>
      <c r="G69" s="196"/>
      <c r="H69" s="196"/>
      <c r="I69" s="196"/>
      <c r="J69" s="196"/>
      <c r="K69" s="196"/>
      <c r="L69" s="196"/>
      <c r="M69" s="196"/>
      <c r="N69" s="196"/>
      <c r="O69" s="196"/>
      <c r="P69" s="196"/>
      <c r="Q69" s="196"/>
      <c r="R69" s="196"/>
      <c r="S69" s="180"/>
      <c r="U69" s="154"/>
      <c r="V69" s="154"/>
      <c r="DT69" s="88"/>
      <c r="DU69" s="87"/>
      <c r="DV69" s="86"/>
      <c r="DW69" s="85"/>
      <c r="DX69" s="85">
        <f t="shared" si="50"/>
        <v>0</v>
      </c>
      <c r="DY69" s="80"/>
    </row>
    <row r="70" spans="1:129" ht="15" customHeight="1" x14ac:dyDescent="0.25">
      <c r="B70" s="195"/>
      <c r="D70" s="196"/>
      <c r="E70" s="196"/>
      <c r="F70" s="196"/>
      <c r="G70" s="196"/>
      <c r="H70" s="196"/>
      <c r="I70" s="196"/>
      <c r="J70" s="196"/>
      <c r="K70" s="196"/>
      <c r="L70" s="196"/>
      <c r="M70" s="196"/>
      <c r="N70" s="196"/>
      <c r="O70" s="196"/>
      <c r="P70" s="196"/>
      <c r="Q70" s="196"/>
      <c r="R70" s="196"/>
      <c r="S70" s="180"/>
      <c r="U70" s="69"/>
      <c r="V70" s="69"/>
      <c r="DT70" s="88">
        <v>702459.16</v>
      </c>
      <c r="DU70" s="87"/>
      <c r="DV70" s="86"/>
      <c r="DW70" s="85">
        <v>22851</v>
      </c>
      <c r="DX70" s="85">
        <f t="shared" si="50"/>
        <v>725310.16</v>
      </c>
      <c r="DY70" s="82">
        <f t="shared" ref="DY70" si="80">+DX69+DX70</f>
        <v>725310.16</v>
      </c>
    </row>
    <row r="71" spans="1:129" x14ac:dyDescent="0.25">
      <c r="B71" s="37"/>
      <c r="D71" s="180"/>
      <c r="E71" s="180"/>
      <c r="F71" s="180"/>
      <c r="G71" s="180"/>
      <c r="H71" s="180"/>
      <c r="I71" s="180"/>
      <c r="J71" s="180"/>
      <c r="K71" s="180"/>
      <c r="L71" s="180"/>
      <c r="M71" s="180"/>
      <c r="N71" s="180"/>
      <c r="O71" s="180"/>
      <c r="P71" s="180"/>
      <c r="Q71" s="180"/>
      <c r="R71" s="180"/>
      <c r="S71" s="180"/>
      <c r="DT71" s="88"/>
      <c r="DU71" s="87"/>
      <c r="DV71" s="86"/>
      <c r="DW71" s="85"/>
      <c r="DX71" s="85"/>
      <c r="DY71" s="82"/>
    </row>
    <row r="72" spans="1:129" ht="15.75" x14ac:dyDescent="0.25">
      <c r="A72" s="13" t="s">
        <v>30</v>
      </c>
      <c r="B72" s="13" t="s">
        <v>38</v>
      </c>
      <c r="C72" s="14"/>
      <c r="D72" s="35"/>
      <c r="E72" s="14"/>
      <c r="F72" s="14"/>
    </row>
    <row r="74" spans="1:129" x14ac:dyDescent="0.25">
      <c r="B74" s="194" t="s">
        <v>16</v>
      </c>
      <c r="C74" s="194"/>
      <c r="D74" s="194"/>
    </row>
    <row r="76" spans="1:129" x14ac:dyDescent="0.25">
      <c r="B76" s="10" t="s">
        <v>17</v>
      </c>
    </row>
    <row r="77" spans="1:129" x14ac:dyDescent="0.25">
      <c r="B77" s="10" t="s">
        <v>18</v>
      </c>
    </row>
    <row r="78" spans="1:129" x14ac:dyDescent="0.25">
      <c r="B78" s="10" t="s">
        <v>19</v>
      </c>
    </row>
    <row r="79" spans="1:129" x14ac:dyDescent="0.25">
      <c r="B79" s="10" t="s">
        <v>20</v>
      </c>
    </row>
    <row r="80" spans="1:129" x14ac:dyDescent="0.25">
      <c r="B80" s="10" t="s">
        <v>21</v>
      </c>
    </row>
    <row r="81" spans="2:2" x14ac:dyDescent="0.25">
      <c r="B81" s="10" t="s">
        <v>22</v>
      </c>
    </row>
    <row r="82" spans="2:2" x14ac:dyDescent="0.25">
      <c r="B82" s="10" t="s">
        <v>23</v>
      </c>
    </row>
    <row r="83" spans="2:2" x14ac:dyDescent="0.25">
      <c r="B83" s="10" t="s">
        <v>24</v>
      </c>
    </row>
    <row r="84" spans="2:2" x14ac:dyDescent="0.25">
      <c r="B84" s="10" t="s">
        <v>48</v>
      </c>
    </row>
    <row r="85" spans="2:2" x14ac:dyDescent="0.25">
      <c r="B85" s="10" t="s">
        <v>25</v>
      </c>
    </row>
    <row r="86" spans="2:2" x14ac:dyDescent="0.25">
      <c r="B86" s="10" t="s">
        <v>26</v>
      </c>
    </row>
    <row r="87" spans="2:2" x14ac:dyDescent="0.25">
      <c r="B87" s="10" t="s">
        <v>27</v>
      </c>
    </row>
    <row r="88" spans="2:2" x14ac:dyDescent="0.25">
      <c r="B88" s="10" t="s">
        <v>28</v>
      </c>
    </row>
  </sheetData>
  <mergeCells count="58">
    <mergeCell ref="CV2:DA2"/>
    <mergeCell ref="CP2:CU2"/>
    <mergeCell ref="CV1:DA1"/>
    <mergeCell ref="CP1:CU1"/>
    <mergeCell ref="AR1:AW1"/>
    <mergeCell ref="AR2:AW2"/>
    <mergeCell ref="BP1:BU1"/>
    <mergeCell ref="BP2:BU2"/>
    <mergeCell ref="CB2:CI2"/>
    <mergeCell ref="CJ1:CO1"/>
    <mergeCell ref="CB1:CI1"/>
    <mergeCell ref="CJ2:CO2"/>
    <mergeCell ref="BV1:CA1"/>
    <mergeCell ref="BV2:CA2"/>
    <mergeCell ref="AF1:AK1"/>
    <mergeCell ref="AF2:AK2"/>
    <mergeCell ref="F7:J7"/>
    <mergeCell ref="N7:T7"/>
    <mergeCell ref="BJ1:BO1"/>
    <mergeCell ref="BJ2:BO2"/>
    <mergeCell ref="X2:AE2"/>
    <mergeCell ref="X1:AE1"/>
    <mergeCell ref="AX1:BC1"/>
    <mergeCell ref="AX2:BC2"/>
    <mergeCell ref="BD1:BI1"/>
    <mergeCell ref="BD2:BI2"/>
    <mergeCell ref="AL1:AQ1"/>
    <mergeCell ref="AL2:AQ2"/>
    <mergeCell ref="B74:D74"/>
    <mergeCell ref="D47:S48"/>
    <mergeCell ref="D45:S45"/>
    <mergeCell ref="D46:S46"/>
    <mergeCell ref="D56:S58"/>
    <mergeCell ref="B56:B58"/>
    <mergeCell ref="D59:S62"/>
    <mergeCell ref="B59:B62"/>
    <mergeCell ref="B65:B66"/>
    <mergeCell ref="B47:B48"/>
    <mergeCell ref="D49:S49"/>
    <mergeCell ref="B63:B64"/>
    <mergeCell ref="B67:B68"/>
    <mergeCell ref="D50:S52"/>
    <mergeCell ref="B50:B52"/>
    <mergeCell ref="D53:S55"/>
    <mergeCell ref="DT1:DY1"/>
    <mergeCell ref="DT2:DY2"/>
    <mergeCell ref="DB1:DG1"/>
    <mergeCell ref="DB2:DG2"/>
    <mergeCell ref="DH1:DM1"/>
    <mergeCell ref="DH2:DM2"/>
    <mergeCell ref="DN1:DS1"/>
    <mergeCell ref="DN2:DS2"/>
    <mergeCell ref="B53:B55"/>
    <mergeCell ref="D69:R70"/>
    <mergeCell ref="B69:B70"/>
    <mergeCell ref="D63:S64"/>
    <mergeCell ref="D65:S66"/>
    <mergeCell ref="D67:S68"/>
  </mergeCells>
  <conditionalFormatting sqref="R32">
    <cfRule type="cellIs" dxfId="0" priority="2" operator="equal">
      <formula>$R$28-SUM(R14:R16)</formula>
    </cfRule>
  </conditionalFormatting>
  <pageMargins left="0.45" right="0.45" top="0.75" bottom="0.75" header="0.3" footer="0.3"/>
  <pageSetup scale="79" fitToHeight="0" orientation="landscape" r:id="rId1"/>
  <headerFooter>
    <oddFooter>&amp;L
&amp;C
     &amp;P</oddFooter>
  </headerFooter>
  <rowBreaks count="2" manualBreakCount="2">
    <brk id="36" max="19" man="1"/>
    <brk id="71"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A70"/>
  <sheetViews>
    <sheetView zoomScale="120" zoomScaleNormal="120" zoomScaleSheetLayoutView="90" workbookViewId="0">
      <selection activeCell="H24" sqref="H24"/>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1" width="9.140625" style="10"/>
    <col min="22" max="22" width="13.28515625" style="10" bestFit="1" customWidth="1"/>
    <col min="23" max="23" width="8.28515625" style="10" bestFit="1" customWidth="1"/>
    <col min="24" max="24" width="17.28515625" style="10" bestFit="1" customWidth="1"/>
    <col min="25" max="26" width="9.140625" style="10"/>
    <col min="27" max="29" width="17.28515625" style="10" bestFit="1" customWidth="1"/>
    <col min="30" max="30" width="9.140625" style="10"/>
    <col min="31" max="31" width="16.140625" style="10" bestFit="1" customWidth="1"/>
    <col min="32" max="32" width="9.140625" style="10"/>
    <col min="33" max="33" width="8.5703125" style="10" bestFit="1" customWidth="1"/>
    <col min="34" max="35" width="16.140625" style="10" bestFit="1" customWidth="1"/>
    <col min="36" max="36" width="17.28515625" style="10" bestFit="1" customWidth="1"/>
    <col min="37" max="37" width="16.140625" style="10" bestFit="1" customWidth="1"/>
    <col min="38" max="38" width="9.140625" style="10"/>
    <col min="39" max="39" width="8.5703125" style="10" bestFit="1" customWidth="1"/>
    <col min="40" max="43" width="16.140625" style="10" bestFit="1" customWidth="1"/>
    <col min="44" max="44" width="9.140625" style="10"/>
    <col min="45" max="45" width="8.5703125" style="10" bestFit="1" customWidth="1"/>
    <col min="46" max="46" width="15" style="10" bestFit="1" customWidth="1"/>
    <col min="47" max="49" width="16.140625" style="10" bestFit="1" customWidth="1"/>
    <col min="50" max="50" width="9.140625" style="10"/>
    <col min="51" max="51" width="8.5703125" style="10" bestFit="1" customWidth="1"/>
    <col min="52" max="52" width="16.140625" style="10" bestFit="1" customWidth="1"/>
    <col min="53" max="54" width="17.28515625" style="10" bestFit="1" customWidth="1"/>
    <col min="55" max="55" width="16.140625" style="10" bestFit="1" customWidth="1"/>
    <col min="56" max="56" width="3.28515625" style="10" bestFit="1" customWidth="1"/>
    <col min="57" max="57" width="8.5703125" style="10" bestFit="1" customWidth="1"/>
    <col min="58" max="58" width="16.140625" style="10" bestFit="1" customWidth="1"/>
    <col min="59" max="60" width="17.28515625" style="10" bestFit="1" customWidth="1"/>
    <col min="61" max="61" width="16.140625" style="10" bestFit="1" customWidth="1"/>
    <col min="62" max="62" width="3.28515625" style="10" bestFit="1" customWidth="1"/>
    <col min="63" max="63" width="8.5703125" style="10" bestFit="1" customWidth="1"/>
    <col min="64" max="67" width="16.140625" style="10" bestFit="1" customWidth="1"/>
    <col min="68" max="68" width="3.28515625" style="10" bestFit="1" customWidth="1"/>
    <col min="69" max="69" width="8.5703125" style="10" bestFit="1" customWidth="1"/>
    <col min="70" max="70" width="15" style="10" bestFit="1" customWidth="1"/>
    <col min="71" max="73" width="16.140625" style="10" bestFit="1" customWidth="1"/>
    <col min="74" max="74" width="3.28515625" style="10" bestFit="1" customWidth="1"/>
    <col min="75" max="75" width="8.5703125" style="10" bestFit="1" customWidth="1"/>
    <col min="76" max="76" width="15" style="10" bestFit="1" customWidth="1"/>
    <col min="77" max="78" width="16.140625" style="10" bestFit="1" customWidth="1"/>
    <col min="79" max="16384" width="9.140625" style="10"/>
  </cols>
  <sheetData>
    <row r="1" spans="1:79" ht="19.5" thickBot="1" x14ac:dyDescent="0.35">
      <c r="A1" s="12" t="s">
        <v>0</v>
      </c>
      <c r="W1" s="114"/>
      <c r="X1" s="197" t="s">
        <v>342</v>
      </c>
      <c r="Y1" s="198"/>
      <c r="Z1" s="198"/>
      <c r="AA1" s="198"/>
      <c r="AB1" s="198"/>
      <c r="AC1" s="199"/>
      <c r="AD1" s="123"/>
      <c r="AE1" s="197" t="s">
        <v>342</v>
      </c>
      <c r="AF1" s="198"/>
      <c r="AG1" s="198"/>
      <c r="AH1" s="198"/>
      <c r="AI1" s="198"/>
      <c r="AJ1" s="199"/>
      <c r="AK1" s="197" t="s">
        <v>342</v>
      </c>
      <c r="AL1" s="198"/>
      <c r="AM1" s="198"/>
      <c r="AN1" s="198"/>
      <c r="AO1" s="198"/>
      <c r="AP1" s="199"/>
      <c r="AQ1" s="197" t="s">
        <v>342</v>
      </c>
      <c r="AR1" s="198"/>
      <c r="AS1" s="198"/>
      <c r="AT1" s="198"/>
      <c r="AU1" s="198"/>
      <c r="AV1" s="199"/>
      <c r="AW1" s="197" t="s">
        <v>342</v>
      </c>
      <c r="AX1" s="198"/>
      <c r="AY1" s="198"/>
      <c r="AZ1" s="198"/>
      <c r="BA1" s="198"/>
      <c r="BB1" s="199"/>
      <c r="BC1" s="197" t="s">
        <v>342</v>
      </c>
      <c r="BD1" s="198"/>
      <c r="BE1" s="198"/>
      <c r="BF1" s="198"/>
      <c r="BG1" s="198"/>
      <c r="BH1" s="199"/>
      <c r="BI1" s="197" t="s">
        <v>342</v>
      </c>
      <c r="BJ1" s="198"/>
      <c r="BK1" s="198"/>
      <c r="BL1" s="198"/>
      <c r="BM1" s="198"/>
      <c r="BN1" s="199"/>
      <c r="BO1" s="197" t="s">
        <v>342</v>
      </c>
      <c r="BP1" s="198"/>
      <c r="BQ1" s="198"/>
      <c r="BR1" s="198"/>
      <c r="BS1" s="198"/>
      <c r="BT1" s="199"/>
      <c r="BU1" s="197" t="s">
        <v>342</v>
      </c>
      <c r="BV1" s="198"/>
      <c r="BW1" s="198"/>
      <c r="BX1" s="198"/>
      <c r="BY1" s="198"/>
      <c r="BZ1" s="199"/>
      <c r="CA1" s="122"/>
    </row>
    <row r="2" spans="1:79" ht="16.5" thickBot="1" x14ac:dyDescent="0.3">
      <c r="A2" s="13" t="s">
        <v>41</v>
      </c>
      <c r="W2" s="113"/>
      <c r="X2" s="200" t="s">
        <v>5</v>
      </c>
      <c r="Y2" s="201"/>
      <c r="Z2" s="201"/>
      <c r="AA2" s="201"/>
      <c r="AB2" s="201"/>
      <c r="AC2" s="202"/>
      <c r="AD2" s="107"/>
      <c r="AE2" s="200" t="s">
        <v>430</v>
      </c>
      <c r="AF2" s="201"/>
      <c r="AG2" s="201"/>
      <c r="AH2" s="201"/>
      <c r="AI2" s="201"/>
      <c r="AJ2" s="202"/>
      <c r="AK2" s="200" t="s">
        <v>340</v>
      </c>
      <c r="AL2" s="201"/>
      <c r="AM2" s="201"/>
      <c r="AN2" s="201"/>
      <c r="AO2" s="201"/>
      <c r="AP2" s="202"/>
      <c r="AQ2" s="200" t="s">
        <v>339</v>
      </c>
      <c r="AR2" s="201"/>
      <c r="AS2" s="201"/>
      <c r="AT2" s="201"/>
      <c r="AU2" s="201"/>
      <c r="AV2" s="202"/>
      <c r="AW2" s="200" t="s">
        <v>338</v>
      </c>
      <c r="AX2" s="201"/>
      <c r="AY2" s="201"/>
      <c r="AZ2" s="201"/>
      <c r="BA2" s="201"/>
      <c r="BB2" s="202"/>
      <c r="BC2" s="200" t="s">
        <v>337</v>
      </c>
      <c r="BD2" s="201"/>
      <c r="BE2" s="201"/>
      <c r="BF2" s="201"/>
      <c r="BG2" s="201"/>
      <c r="BH2" s="202"/>
      <c r="BI2" s="200" t="s">
        <v>336</v>
      </c>
      <c r="BJ2" s="201"/>
      <c r="BK2" s="201"/>
      <c r="BL2" s="201"/>
      <c r="BM2" s="201"/>
      <c r="BN2" s="202"/>
      <c r="BO2" s="200" t="s">
        <v>335</v>
      </c>
      <c r="BP2" s="201"/>
      <c r="BQ2" s="201"/>
      <c r="BR2" s="201"/>
      <c r="BS2" s="201"/>
      <c r="BT2" s="202"/>
      <c r="BU2" s="200" t="s">
        <v>334</v>
      </c>
      <c r="BV2" s="201"/>
      <c r="BW2" s="201"/>
      <c r="BX2" s="201"/>
      <c r="BY2" s="201"/>
      <c r="BZ2" s="202"/>
      <c r="CA2" s="118"/>
    </row>
    <row r="3" spans="1:79" ht="16.5" thickBot="1" x14ac:dyDescent="0.3">
      <c r="A3" s="13" t="str">
        <f>Summary!A3</f>
        <v>As Of September 30, 2019</v>
      </c>
      <c r="W3" s="113"/>
      <c r="X3" s="200" t="s">
        <v>5</v>
      </c>
      <c r="Y3" s="201"/>
      <c r="Z3" s="201"/>
      <c r="AA3" s="201"/>
      <c r="AB3" s="201"/>
      <c r="AC3" s="202"/>
      <c r="AD3" s="107"/>
      <c r="AE3" s="121">
        <v>2019</v>
      </c>
      <c r="AF3" s="120"/>
      <c r="AG3" s="120"/>
      <c r="AH3" s="120">
        <v>2019</v>
      </c>
      <c r="AI3" s="120"/>
      <c r="AJ3" s="119"/>
      <c r="AK3" s="121">
        <v>2018</v>
      </c>
      <c r="AL3" s="120"/>
      <c r="AM3" s="120"/>
      <c r="AN3" s="120">
        <v>2018</v>
      </c>
      <c r="AO3" s="120"/>
      <c r="AP3" s="119"/>
      <c r="AQ3" s="121" t="s">
        <v>134</v>
      </c>
      <c r="AR3" s="120"/>
      <c r="AS3" s="120"/>
      <c r="AT3" s="120" t="s">
        <v>134</v>
      </c>
      <c r="AU3" s="120"/>
      <c r="AV3" s="119"/>
      <c r="AW3" s="121">
        <v>2017</v>
      </c>
      <c r="AX3" s="120"/>
      <c r="AY3" s="120"/>
      <c r="AZ3" s="120">
        <v>2017</v>
      </c>
      <c r="BA3" s="120"/>
      <c r="BB3" s="119"/>
      <c r="BC3" s="121">
        <v>2016</v>
      </c>
      <c r="BD3" s="120"/>
      <c r="BE3" s="120"/>
      <c r="BF3" s="120">
        <v>2016</v>
      </c>
      <c r="BG3" s="120"/>
      <c r="BH3" s="119"/>
      <c r="BI3" s="121">
        <v>2015</v>
      </c>
      <c r="BJ3" s="120"/>
      <c r="BK3" s="120"/>
      <c r="BL3" s="120">
        <v>2015</v>
      </c>
      <c r="BM3" s="120"/>
      <c r="BN3" s="119"/>
      <c r="BO3" s="121">
        <v>2013</v>
      </c>
      <c r="BP3" s="120"/>
      <c r="BQ3" s="120"/>
      <c r="BR3" s="120">
        <v>2013</v>
      </c>
      <c r="BS3" s="120"/>
      <c r="BT3" s="119"/>
      <c r="BU3" s="121">
        <v>2012</v>
      </c>
      <c r="BV3" s="120"/>
      <c r="BW3" s="120"/>
      <c r="BX3" s="120">
        <v>2012</v>
      </c>
      <c r="BY3" s="120"/>
      <c r="BZ3" s="119"/>
      <c r="CA3" s="118"/>
    </row>
    <row r="4" spans="1:79" ht="16.5" thickBot="1" x14ac:dyDescent="0.3">
      <c r="A4" s="13"/>
      <c r="W4" s="112" t="s">
        <v>255</v>
      </c>
      <c r="X4" s="109" t="s">
        <v>3</v>
      </c>
      <c r="Y4" s="109"/>
      <c r="Z4" s="107"/>
      <c r="AA4" s="108" t="s">
        <v>4</v>
      </c>
      <c r="AB4" s="107" t="s">
        <v>5</v>
      </c>
      <c r="AC4" s="106" t="s">
        <v>249</v>
      </c>
      <c r="AD4" s="107"/>
      <c r="AE4" s="109" t="s">
        <v>3</v>
      </c>
      <c r="AF4" s="107"/>
      <c r="AG4" s="108" t="s">
        <v>250</v>
      </c>
      <c r="AH4" s="108" t="s">
        <v>4</v>
      </c>
      <c r="AI4" s="107" t="s">
        <v>5</v>
      </c>
      <c r="AJ4" s="106" t="s">
        <v>249</v>
      </c>
      <c r="AK4" s="109" t="s">
        <v>3</v>
      </c>
      <c r="AL4" s="107"/>
      <c r="AM4" s="108" t="s">
        <v>250</v>
      </c>
      <c r="AN4" s="108" t="s">
        <v>4</v>
      </c>
      <c r="AO4" s="107" t="s">
        <v>5</v>
      </c>
      <c r="AP4" s="106" t="s">
        <v>249</v>
      </c>
      <c r="AQ4" s="109" t="s">
        <v>3</v>
      </c>
      <c r="AR4" s="107"/>
      <c r="AS4" s="108" t="s">
        <v>250</v>
      </c>
      <c r="AT4" s="108" t="s">
        <v>4</v>
      </c>
      <c r="AU4" s="107" t="s">
        <v>5</v>
      </c>
      <c r="AV4" s="106" t="s">
        <v>249</v>
      </c>
      <c r="AW4" s="109" t="s">
        <v>3</v>
      </c>
      <c r="AX4" s="107"/>
      <c r="AY4" s="108" t="s">
        <v>250</v>
      </c>
      <c r="AZ4" s="108" t="s">
        <v>4</v>
      </c>
      <c r="BA4" s="107" t="s">
        <v>5</v>
      </c>
      <c r="BB4" s="106" t="s">
        <v>249</v>
      </c>
      <c r="BC4" s="109" t="s">
        <v>3</v>
      </c>
      <c r="BD4" s="107"/>
      <c r="BE4" s="108" t="s">
        <v>250</v>
      </c>
      <c r="BF4" s="108" t="s">
        <v>4</v>
      </c>
      <c r="BG4" s="107" t="s">
        <v>5</v>
      </c>
      <c r="BH4" s="106" t="s">
        <v>249</v>
      </c>
      <c r="BI4" s="109" t="s">
        <v>3</v>
      </c>
      <c r="BJ4" s="107"/>
      <c r="BK4" s="108" t="s">
        <v>250</v>
      </c>
      <c r="BL4" s="108" t="s">
        <v>4</v>
      </c>
      <c r="BM4" s="107" t="s">
        <v>5</v>
      </c>
      <c r="BN4" s="106" t="s">
        <v>249</v>
      </c>
      <c r="BO4" s="109" t="s">
        <v>3</v>
      </c>
      <c r="BP4" s="107"/>
      <c r="BQ4" s="108" t="s">
        <v>250</v>
      </c>
      <c r="BR4" s="108" t="s">
        <v>4</v>
      </c>
      <c r="BS4" s="107" t="s">
        <v>5</v>
      </c>
      <c r="BT4" s="106" t="s">
        <v>249</v>
      </c>
      <c r="BU4" s="109" t="s">
        <v>3</v>
      </c>
      <c r="BV4" s="107"/>
      <c r="BW4" s="108" t="s">
        <v>250</v>
      </c>
      <c r="BX4" s="108" t="s">
        <v>4</v>
      </c>
      <c r="BY4" s="107" t="s">
        <v>5</v>
      </c>
      <c r="BZ4" s="106" t="s">
        <v>249</v>
      </c>
      <c r="CA4" s="118"/>
    </row>
    <row r="5" spans="1:79" ht="15.75" thickBot="1" x14ac:dyDescent="0.3">
      <c r="W5"/>
      <c r="X5" s="101">
        <f>SUM(X7:X67)</f>
        <v>352380000</v>
      </c>
      <c r="Y5" s="105"/>
      <c r="Z5" s="104"/>
      <c r="AA5" s="101">
        <f t="shared" ref="AA5:AC5" si="0">SUM(AA7:AA67)</f>
        <v>197097904.05999991</v>
      </c>
      <c r="AB5" s="101">
        <f t="shared" si="0"/>
        <v>549477904.05999994</v>
      </c>
      <c r="AC5" s="103">
        <f t="shared" si="0"/>
        <v>549477904.05999994</v>
      </c>
      <c r="AD5" s="96"/>
      <c r="AE5" s="101">
        <f>SUM(AE7:AE67)</f>
        <v>41450000</v>
      </c>
      <c r="AF5" s="105"/>
      <c r="AG5" s="104"/>
      <c r="AH5" s="101">
        <f t="shared" ref="AH5:AJ5" si="1">SUM(AH7:AH67)</f>
        <v>27627585.239999995</v>
      </c>
      <c r="AI5" s="101">
        <f t="shared" si="1"/>
        <v>69077585.24000001</v>
      </c>
      <c r="AJ5" s="103">
        <f t="shared" si="1"/>
        <v>138155170.48000002</v>
      </c>
      <c r="AK5" s="101">
        <f>SUM(AK7:AK67)</f>
        <v>55890000</v>
      </c>
      <c r="AL5" s="105"/>
      <c r="AM5" s="104"/>
      <c r="AN5" s="101">
        <f t="shared" ref="AN5:AP5" si="2">SUM(AN7:AN67)</f>
        <v>36456675.019999996</v>
      </c>
      <c r="AO5" s="101">
        <f t="shared" si="2"/>
        <v>92346675.020000011</v>
      </c>
      <c r="AP5" s="103">
        <f t="shared" si="2"/>
        <v>91249425.019999996</v>
      </c>
      <c r="AQ5" s="101">
        <f>SUM(AQ7:AQ67)</f>
        <v>19515000</v>
      </c>
      <c r="AR5" s="105"/>
      <c r="AS5" s="104"/>
      <c r="AT5" s="101">
        <f t="shared" ref="AT5:AV5" si="3">SUM(AT7:AT67)</f>
        <v>5336950</v>
      </c>
      <c r="AU5" s="101">
        <f t="shared" si="3"/>
        <v>24851950</v>
      </c>
      <c r="AV5" s="103">
        <f t="shared" si="3"/>
        <v>24387750</v>
      </c>
      <c r="AW5" s="101">
        <f>SUM(AW7:AW67)</f>
        <v>70455000</v>
      </c>
      <c r="AX5" s="105"/>
      <c r="AY5" s="104"/>
      <c r="AZ5" s="101">
        <f t="shared" ref="AZ5:BB5" si="4">SUM(AZ7:AZ67)</f>
        <v>52489137.5</v>
      </c>
      <c r="BA5" s="101">
        <f t="shared" si="4"/>
        <v>122944137.5</v>
      </c>
      <c r="BB5" s="103">
        <f t="shared" si="4"/>
        <v>121344218.75</v>
      </c>
      <c r="BC5" s="101">
        <f>SUM(BC7:BC67)</f>
        <v>81380000</v>
      </c>
      <c r="BD5" s="105"/>
      <c r="BE5" s="104"/>
      <c r="BF5" s="101">
        <f t="shared" ref="BF5:BH5" si="5">SUM(BF7:BF67)</f>
        <v>37453150</v>
      </c>
      <c r="BG5" s="101">
        <f t="shared" si="5"/>
        <v>118833150</v>
      </c>
      <c r="BH5" s="103">
        <f t="shared" si="5"/>
        <v>117036275</v>
      </c>
      <c r="BI5" s="101">
        <f>SUM(BI7:BI67)</f>
        <v>55335000</v>
      </c>
      <c r="BJ5" s="105"/>
      <c r="BK5" s="104"/>
      <c r="BL5" s="101">
        <f t="shared" ref="BL5:BN5" si="6">SUM(BL7:BL67)</f>
        <v>30845943.759999998</v>
      </c>
      <c r="BM5" s="101">
        <f t="shared" si="6"/>
        <v>86180943.760000005</v>
      </c>
      <c r="BN5" s="103">
        <f t="shared" si="6"/>
        <v>84995525.00999999</v>
      </c>
      <c r="BO5" s="101">
        <f>SUM(BO7:BO67)</f>
        <v>18910000</v>
      </c>
      <c r="BP5" s="105"/>
      <c r="BQ5" s="104"/>
      <c r="BR5" s="101">
        <f t="shared" ref="BR5:BT5" si="7">SUM(BR7:BR67)</f>
        <v>4706675</v>
      </c>
      <c r="BS5" s="101">
        <f t="shared" si="7"/>
        <v>23616675</v>
      </c>
      <c r="BT5" s="103">
        <f t="shared" si="7"/>
        <v>23343006.25</v>
      </c>
      <c r="BU5" s="101">
        <f>SUM(BU7:BU67)</f>
        <v>9445000</v>
      </c>
      <c r="BV5" s="105"/>
      <c r="BW5" s="104"/>
      <c r="BX5" s="101">
        <f t="shared" ref="BX5:BZ5" si="8">SUM(BX7:BX67)</f>
        <v>2181787.5399999991</v>
      </c>
      <c r="BY5" s="101">
        <f t="shared" si="8"/>
        <v>11626787.540000001</v>
      </c>
      <c r="BZ5" s="103">
        <f t="shared" si="8"/>
        <v>11474568.789999999</v>
      </c>
      <c r="CA5" s="96"/>
    </row>
    <row r="6" spans="1:79" ht="15.75" x14ac:dyDescent="0.25">
      <c r="A6" s="13" t="s">
        <v>2</v>
      </c>
      <c r="B6" s="13" t="s">
        <v>36</v>
      </c>
      <c r="C6" s="14"/>
      <c r="D6" s="14"/>
      <c r="E6" s="14"/>
      <c r="F6" s="14"/>
      <c r="N6" s="194" t="s">
        <v>13</v>
      </c>
      <c r="O6" s="194"/>
      <c r="P6" s="194"/>
      <c r="Q6" s="194"/>
      <c r="R6" s="194"/>
      <c r="S6" s="194"/>
      <c r="T6" s="194"/>
      <c r="W6"/>
      <c r="X6" s="100"/>
      <c r="Y6" s="98"/>
      <c r="Z6" s="99"/>
      <c r="AA6" s="98"/>
      <c r="AB6" s="98">
        <v>0</v>
      </c>
      <c r="AC6" s="97"/>
      <c r="AD6" s="96"/>
      <c r="AE6" s="96"/>
      <c r="AF6" s="96"/>
      <c r="AG6" s="96"/>
      <c r="AH6" s="96"/>
      <c r="AI6" s="96"/>
      <c r="AJ6" s="98">
        <v>0</v>
      </c>
      <c r="AK6" s="96"/>
      <c r="AL6" s="96"/>
      <c r="AM6" s="96"/>
      <c r="AN6" s="96"/>
      <c r="AO6" s="96"/>
      <c r="AP6" s="98">
        <v>0</v>
      </c>
      <c r="AQ6" s="96"/>
      <c r="AR6" s="96"/>
      <c r="AS6" s="96"/>
      <c r="AT6" s="96"/>
      <c r="AU6" s="96"/>
      <c r="AV6" s="98">
        <v>0</v>
      </c>
      <c r="AW6" s="96"/>
      <c r="AX6" s="96"/>
      <c r="AY6" s="96"/>
      <c r="AZ6" s="96"/>
      <c r="BA6" s="96"/>
      <c r="BB6" s="98">
        <v>0</v>
      </c>
      <c r="BC6" s="96"/>
      <c r="BD6" s="96"/>
      <c r="BE6" s="96"/>
      <c r="BF6" s="96"/>
      <c r="BG6" s="96"/>
      <c r="BH6" s="98">
        <v>0</v>
      </c>
      <c r="BI6" s="96"/>
      <c r="BJ6" s="96"/>
      <c r="BK6" s="96"/>
      <c r="BL6" s="96"/>
      <c r="BM6" s="96"/>
      <c r="BN6" s="98">
        <v>0</v>
      </c>
      <c r="BO6" s="96"/>
      <c r="BP6" s="96"/>
      <c r="BQ6" s="96"/>
      <c r="BR6" s="96"/>
      <c r="BS6" s="96"/>
      <c r="BT6" s="98">
        <v>0</v>
      </c>
      <c r="BU6" s="98"/>
      <c r="BV6" s="96"/>
      <c r="BW6" s="96"/>
      <c r="BX6" s="96"/>
      <c r="BY6" s="96"/>
      <c r="BZ6" s="96"/>
      <c r="CA6" s="96"/>
    </row>
    <row r="7" spans="1:79" s="15" customFormat="1" x14ac:dyDescent="0.25">
      <c r="F7" s="16" t="s">
        <v>5</v>
      </c>
      <c r="G7" s="16"/>
      <c r="H7" s="16" t="s">
        <v>11</v>
      </c>
      <c r="I7" s="16"/>
      <c r="J7" s="16" t="s">
        <v>12</v>
      </c>
      <c r="L7" s="16" t="s">
        <v>31</v>
      </c>
      <c r="M7" s="16"/>
      <c r="N7" s="53" t="s">
        <v>125</v>
      </c>
      <c r="W7" s="91" t="s">
        <v>333</v>
      </c>
      <c r="X7" s="79">
        <f t="shared" ref="X7:X38" si="9">SUMIF($AD$4:$BZ$4,$X$4,AD7:BZ7)</f>
        <v>0</v>
      </c>
      <c r="Y7" s="79"/>
      <c r="Z7" s="79"/>
      <c r="AA7" s="79">
        <f t="shared" ref="AA7:AA38" si="10">SUMIF($AD$4:$BZ$4,$AA$4,AD7:BZ7)</f>
        <v>7387028.96</v>
      </c>
      <c r="AB7" s="85">
        <f t="shared" ref="AB7" si="11">X7+AA7</f>
        <v>7387028.96</v>
      </c>
      <c r="AC7" s="80">
        <f>+AB7+AB6</f>
        <v>7387028.96</v>
      </c>
      <c r="AD7" s="90"/>
      <c r="AE7" s="79"/>
      <c r="AF7" s="116"/>
      <c r="AG7" s="115"/>
      <c r="AH7" s="85">
        <v>817478.96</v>
      </c>
      <c r="AI7" s="85">
        <f t="shared" ref="AI7" si="12">+AE7+AH7</f>
        <v>817478.96</v>
      </c>
      <c r="AJ7" s="80">
        <f>+AI7+AI5</f>
        <v>69895064.200000003</v>
      </c>
      <c r="AK7" s="79"/>
      <c r="AL7" s="116"/>
      <c r="AM7" s="115"/>
      <c r="AN7" s="85">
        <v>1097250</v>
      </c>
      <c r="AO7" s="85">
        <v>1097250</v>
      </c>
      <c r="AP7" s="80"/>
      <c r="AQ7" s="90"/>
      <c r="AR7" s="116"/>
      <c r="AS7" s="115"/>
      <c r="AT7" s="85">
        <v>464200</v>
      </c>
      <c r="AU7" s="85">
        <v>464200</v>
      </c>
      <c r="AV7" s="80"/>
      <c r="AW7" s="90"/>
      <c r="AX7" s="116"/>
      <c r="AY7" s="115"/>
      <c r="AZ7" s="85">
        <v>1599918.75</v>
      </c>
      <c r="BA7" s="85">
        <v>1599918.75</v>
      </c>
      <c r="BB7" s="80"/>
      <c r="BC7" s="90"/>
      <c r="BD7" s="116"/>
      <c r="BE7" s="115"/>
      <c r="BF7" s="85">
        <v>1796875</v>
      </c>
      <c r="BG7" s="85">
        <v>1796875</v>
      </c>
      <c r="BH7" s="80"/>
      <c r="BI7" s="90"/>
      <c r="BJ7" s="116"/>
      <c r="BK7" s="115"/>
      <c r="BL7" s="85">
        <v>1185418.75</v>
      </c>
      <c r="BM7" s="85">
        <v>1185418.75</v>
      </c>
      <c r="BN7" s="80"/>
      <c r="BO7" s="90"/>
      <c r="BP7" s="117"/>
      <c r="BQ7" s="115"/>
      <c r="BR7" s="85">
        <v>273668.75</v>
      </c>
      <c r="BS7" s="85">
        <v>273668.75</v>
      </c>
      <c r="BT7" s="80"/>
      <c r="BU7" s="79">
        <v>0</v>
      </c>
      <c r="BV7" s="87"/>
      <c r="BW7" s="86"/>
      <c r="BX7" s="85">
        <v>152218.75</v>
      </c>
      <c r="BY7" s="85">
        <v>152218.75</v>
      </c>
      <c r="BZ7" s="80"/>
      <c r="CA7"/>
    </row>
    <row r="8" spans="1:79"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V8" s="10"/>
      <c r="W8" s="91" t="s">
        <v>332</v>
      </c>
      <c r="X8" s="79">
        <f t="shared" si="9"/>
        <v>14690000</v>
      </c>
      <c r="Y8" s="79"/>
      <c r="Z8" s="79"/>
      <c r="AA8" s="79">
        <f t="shared" si="10"/>
        <v>7382512.5</v>
      </c>
      <c r="AB8" s="85">
        <f t="shared" ref="AB8:AB36" si="13">X8+AA8</f>
        <v>22072512.5</v>
      </c>
      <c r="AC8" s="80">
        <f>+AB8+AB6</f>
        <v>22072512.5</v>
      </c>
      <c r="AD8" s="90"/>
      <c r="AE8" s="79">
        <v>725000</v>
      </c>
      <c r="AF8" s="116"/>
      <c r="AG8" s="115"/>
      <c r="AH8" s="85">
        <v>812962.5</v>
      </c>
      <c r="AI8" s="85">
        <f t="shared" ref="AI8:AI36" si="14">+AE8+AH8</f>
        <v>1537962.5</v>
      </c>
      <c r="AJ8" s="80">
        <f>+AI8+AI6</f>
        <v>1537962.5</v>
      </c>
      <c r="AK8" s="79">
        <v>1055000</v>
      </c>
      <c r="AL8" s="116"/>
      <c r="AM8" s="115"/>
      <c r="AN8" s="85">
        <v>1097250</v>
      </c>
      <c r="AO8" s="85">
        <f t="shared" ref="AO8:AO36" si="15">+AK8+AN8</f>
        <v>2152250</v>
      </c>
      <c r="AP8" s="80">
        <f>+AO8+AO6</f>
        <v>2152250</v>
      </c>
      <c r="AQ8" s="90">
        <v>1510000</v>
      </c>
      <c r="AR8" s="116"/>
      <c r="AS8" s="115">
        <v>0.05</v>
      </c>
      <c r="AT8" s="85">
        <v>464200</v>
      </c>
      <c r="AU8" s="85">
        <f t="shared" ref="AU8:AU36" si="16">+AQ8+AT8</f>
        <v>1974200</v>
      </c>
      <c r="AV8" s="80">
        <f>+AU8+AU6</f>
        <v>1974200</v>
      </c>
      <c r="AW8" s="90">
        <v>1410000</v>
      </c>
      <c r="AX8" s="116"/>
      <c r="AY8" s="115">
        <v>0.05</v>
      </c>
      <c r="AZ8" s="85">
        <v>1599918.75</v>
      </c>
      <c r="BA8" s="85">
        <f t="shared" ref="BA8:BA36" si="17">+AW8+AZ8</f>
        <v>3009918.75</v>
      </c>
      <c r="BB8" s="80">
        <f>+BA8+BA6</f>
        <v>3009918.75</v>
      </c>
      <c r="BC8" s="90">
        <v>4975000</v>
      </c>
      <c r="BD8" s="116"/>
      <c r="BE8" s="115">
        <v>0.05</v>
      </c>
      <c r="BF8" s="85">
        <v>1796875</v>
      </c>
      <c r="BG8" s="85">
        <f t="shared" ref="BG8:BG36" si="18">+BC8+BF8</f>
        <v>6771875</v>
      </c>
      <c r="BH8" s="80">
        <f>+BG8+BG6</f>
        <v>6771875</v>
      </c>
      <c r="BI8" s="90">
        <v>3350000</v>
      </c>
      <c r="BJ8" s="116"/>
      <c r="BK8" s="115">
        <v>0.05</v>
      </c>
      <c r="BL8" s="85">
        <v>1185418.75</v>
      </c>
      <c r="BM8" s="85">
        <f t="shared" ref="BM8:BM36" si="19">+BI8+BL8</f>
        <v>4535418.75</v>
      </c>
      <c r="BN8" s="80">
        <f>+BM8+BM6</f>
        <v>4535418.75</v>
      </c>
      <c r="BO8" s="90">
        <v>1035000</v>
      </c>
      <c r="BP8" s="117"/>
      <c r="BQ8" s="115">
        <v>0.02</v>
      </c>
      <c r="BR8" s="85">
        <v>273668.75</v>
      </c>
      <c r="BS8" s="85">
        <f t="shared" ref="BS8:BS36" si="20">+BO8+BR8</f>
        <v>1308668.75</v>
      </c>
      <c r="BT8" s="80">
        <f>+BS8+BS6</f>
        <v>1308668.75</v>
      </c>
      <c r="BU8" s="79">
        <v>630000</v>
      </c>
      <c r="BV8" s="87"/>
      <c r="BW8" s="86">
        <v>0.03</v>
      </c>
      <c r="BX8" s="85">
        <v>152218.75</v>
      </c>
      <c r="BY8" s="85">
        <f t="shared" ref="BY8:BY36" si="21">+BU8+BX8</f>
        <v>782218.75</v>
      </c>
      <c r="BZ8" s="80">
        <f>+BY8+BY6</f>
        <v>782218.75</v>
      </c>
      <c r="CA8"/>
    </row>
    <row r="9" spans="1:79" x14ac:dyDescent="0.25">
      <c r="B9" s="19"/>
      <c r="C9" s="19"/>
      <c r="D9" s="19"/>
      <c r="E9" s="19"/>
      <c r="P9" s="20"/>
      <c r="Q9" s="20"/>
      <c r="R9" s="20"/>
      <c r="S9" s="20"/>
      <c r="T9" s="20"/>
      <c r="W9" s="91" t="s">
        <v>331</v>
      </c>
      <c r="X9" s="79">
        <f t="shared" si="9"/>
        <v>0</v>
      </c>
      <c r="Y9" s="79"/>
      <c r="Z9" s="79"/>
      <c r="AA9" s="79">
        <f t="shared" si="10"/>
        <v>7047637.5</v>
      </c>
      <c r="AB9" s="85">
        <f t="shared" si="13"/>
        <v>7047637.5</v>
      </c>
      <c r="AC9" s="80"/>
      <c r="AD9" s="90"/>
      <c r="AE9" s="79"/>
      <c r="AF9" s="116"/>
      <c r="AG9" s="115"/>
      <c r="AH9" s="85">
        <v>794837.5</v>
      </c>
      <c r="AI9" s="85">
        <f t="shared" si="14"/>
        <v>794837.5</v>
      </c>
      <c r="AJ9" s="80"/>
      <c r="AK9" s="79"/>
      <c r="AL9" s="116"/>
      <c r="AM9" s="115"/>
      <c r="AN9" s="85">
        <v>1081425</v>
      </c>
      <c r="AO9" s="85">
        <f t="shared" si="15"/>
        <v>1081425</v>
      </c>
      <c r="AP9" s="80"/>
      <c r="AQ9" s="90"/>
      <c r="AR9" s="116"/>
      <c r="AS9" s="115"/>
      <c r="AT9" s="85">
        <v>426450</v>
      </c>
      <c r="AU9" s="85">
        <f t="shared" si="16"/>
        <v>426450</v>
      </c>
      <c r="AV9" s="80"/>
      <c r="AW9" s="90"/>
      <c r="AX9" s="116"/>
      <c r="AY9" s="115"/>
      <c r="AZ9" s="85">
        <v>1564668.75</v>
      </c>
      <c r="BA9" s="85">
        <f t="shared" si="17"/>
        <v>1564668.75</v>
      </c>
      <c r="BB9" s="80"/>
      <c r="BC9" s="90"/>
      <c r="BD9" s="116"/>
      <c r="BE9" s="115"/>
      <c r="BF9" s="85">
        <v>1672500</v>
      </c>
      <c r="BG9" s="85">
        <f t="shared" si="18"/>
        <v>1672500</v>
      </c>
      <c r="BH9" s="80"/>
      <c r="BI9" s="90"/>
      <c r="BJ9" s="116"/>
      <c r="BK9" s="115"/>
      <c r="BL9" s="85">
        <v>1101668.75</v>
      </c>
      <c r="BM9" s="85">
        <f t="shared" si="19"/>
        <v>1101668.75</v>
      </c>
      <c r="BN9" s="80"/>
      <c r="BO9" s="90"/>
      <c r="BP9" s="117"/>
      <c r="BQ9" s="115"/>
      <c r="BR9" s="85">
        <v>263318.75</v>
      </c>
      <c r="BS9" s="85">
        <f t="shared" si="20"/>
        <v>263318.75</v>
      </c>
      <c r="BT9" s="80"/>
      <c r="BU9" s="79">
        <v>0</v>
      </c>
      <c r="BV9" s="87"/>
      <c r="BW9" s="86"/>
      <c r="BX9" s="85">
        <v>142768.75</v>
      </c>
      <c r="BY9" s="85">
        <f t="shared" si="21"/>
        <v>142768.75</v>
      </c>
      <c r="BZ9" s="80"/>
      <c r="CA9"/>
    </row>
    <row r="10" spans="1:79" x14ac:dyDescent="0.25">
      <c r="A10" s="62">
        <v>301212</v>
      </c>
      <c r="B10" s="7">
        <v>2012</v>
      </c>
      <c r="C10" s="7"/>
      <c r="D10" s="6">
        <v>40983</v>
      </c>
      <c r="E10" s="7"/>
      <c r="F10" s="1">
        <v>14055658.9</v>
      </c>
      <c r="G10" s="1"/>
      <c r="H10" s="1">
        <f t="shared" ref="H10:H12" si="22">+F10-J10</f>
        <v>14055658.9</v>
      </c>
      <c r="I10" s="1"/>
      <c r="J10" s="1">
        <f>IFERROR(VLOOKUP(A10,DC!A:C,3,FALSE),0)</f>
        <v>0</v>
      </c>
      <c r="K10" s="21"/>
      <c r="L10" s="6">
        <v>48000</v>
      </c>
      <c r="M10" s="6"/>
      <c r="N10" s="1">
        <v>14105000</v>
      </c>
      <c r="O10" s="21"/>
      <c r="P10" s="1">
        <f t="shared" ref="P10:P17" si="23">SUMIFS($5:$5,$3:$3,B10,$4:$4,$P$8)</f>
        <v>9445000</v>
      </c>
      <c r="Q10" s="1"/>
      <c r="R10" s="1">
        <f t="shared" ref="R10:R17" si="24">SUMIFS($5:$5,$3:$3,B10,$4:$4,$R$8)</f>
        <v>2181787.5399999991</v>
      </c>
      <c r="S10" s="1"/>
      <c r="T10" s="1">
        <f>SUM(P10:R10)</f>
        <v>11626787.539999999</v>
      </c>
      <c r="W10" s="91" t="s">
        <v>330</v>
      </c>
      <c r="X10" s="79">
        <f t="shared" si="9"/>
        <v>15320000</v>
      </c>
      <c r="Y10" s="79"/>
      <c r="Z10" s="79"/>
      <c r="AA10" s="79">
        <f t="shared" si="10"/>
        <v>7047637.5</v>
      </c>
      <c r="AB10" s="85">
        <f t="shared" si="13"/>
        <v>22367637.5</v>
      </c>
      <c r="AC10" s="80">
        <f>+AB10+AB9</f>
        <v>29415275</v>
      </c>
      <c r="AD10" s="90"/>
      <c r="AE10" s="79">
        <v>750000</v>
      </c>
      <c r="AF10" s="116"/>
      <c r="AG10" s="115"/>
      <c r="AH10" s="85">
        <v>794837.5</v>
      </c>
      <c r="AI10" s="85">
        <f t="shared" si="14"/>
        <v>1544837.5</v>
      </c>
      <c r="AJ10" s="80">
        <f>+AI10+AI9</f>
        <v>2339675</v>
      </c>
      <c r="AK10" s="79">
        <v>1110000</v>
      </c>
      <c r="AL10" s="116"/>
      <c r="AM10" s="115"/>
      <c r="AN10" s="85">
        <v>1081425</v>
      </c>
      <c r="AO10" s="85">
        <f t="shared" si="15"/>
        <v>2191425</v>
      </c>
      <c r="AP10" s="80">
        <f>+AO10+AO9</f>
        <v>3272850</v>
      </c>
      <c r="AQ10" s="90">
        <v>1600000</v>
      </c>
      <c r="AR10" s="116"/>
      <c r="AS10" s="115">
        <v>0.05</v>
      </c>
      <c r="AT10" s="85">
        <v>426450</v>
      </c>
      <c r="AU10" s="85">
        <f t="shared" si="16"/>
        <v>2026450</v>
      </c>
      <c r="AV10" s="80">
        <f>+AU10+AU9</f>
        <v>2452900</v>
      </c>
      <c r="AW10" s="90">
        <v>1450000</v>
      </c>
      <c r="AX10" s="116"/>
      <c r="AY10" s="115">
        <v>0.05</v>
      </c>
      <c r="AZ10" s="85">
        <v>1564668.75</v>
      </c>
      <c r="BA10" s="85">
        <f t="shared" si="17"/>
        <v>3014668.75</v>
      </c>
      <c r="BB10" s="80">
        <f>+BA10+BA9</f>
        <v>4579337.5</v>
      </c>
      <c r="BC10" s="90">
        <v>5220000</v>
      </c>
      <c r="BD10" s="116"/>
      <c r="BE10" s="115">
        <v>0.05</v>
      </c>
      <c r="BF10" s="85">
        <v>1672500</v>
      </c>
      <c r="BG10" s="85">
        <f t="shared" si="18"/>
        <v>6892500</v>
      </c>
      <c r="BH10" s="80">
        <f>+BG10+BG9</f>
        <v>8565000</v>
      </c>
      <c r="BI10" s="90">
        <v>3460000</v>
      </c>
      <c r="BJ10" s="116"/>
      <c r="BK10" s="115">
        <v>0.05</v>
      </c>
      <c r="BL10" s="85">
        <v>1101668.75</v>
      </c>
      <c r="BM10" s="85">
        <f t="shared" si="19"/>
        <v>4561668.75</v>
      </c>
      <c r="BN10" s="80">
        <f>+BM10+BM9</f>
        <v>5663337.5</v>
      </c>
      <c r="BO10" s="90">
        <v>1075000</v>
      </c>
      <c r="BP10" s="117"/>
      <c r="BQ10" s="115">
        <v>0.02</v>
      </c>
      <c r="BR10" s="85">
        <v>263318.75</v>
      </c>
      <c r="BS10" s="85">
        <f t="shared" si="20"/>
        <v>1338318.75</v>
      </c>
      <c r="BT10" s="80">
        <f>+BS10+BS9</f>
        <v>1601637.5</v>
      </c>
      <c r="BU10" s="79">
        <v>655000</v>
      </c>
      <c r="BV10" s="87"/>
      <c r="BW10" s="86">
        <v>0.03</v>
      </c>
      <c r="BX10" s="85">
        <v>142768.75</v>
      </c>
      <c r="BY10" s="85">
        <f t="shared" si="21"/>
        <v>797768.75</v>
      </c>
      <c r="BZ10" s="80">
        <f>+BY10+BY9</f>
        <v>940537.5</v>
      </c>
      <c r="CA10"/>
    </row>
    <row r="11" spans="1:79" x14ac:dyDescent="0.25">
      <c r="A11" s="62">
        <v>301213</v>
      </c>
      <c r="B11" s="7">
        <v>2013</v>
      </c>
      <c r="C11" s="7"/>
      <c r="D11" s="6">
        <v>41348</v>
      </c>
      <c r="E11" s="7"/>
      <c r="F11" s="1">
        <v>23371271.52</v>
      </c>
      <c r="G11" s="1"/>
      <c r="H11" s="1">
        <f t="shared" si="22"/>
        <v>23371271.52</v>
      </c>
      <c r="I11" s="1"/>
      <c r="J11" s="1">
        <f>IFERROR(VLOOKUP(A11,DC!A:C,3,FALSE),0)</f>
        <v>0</v>
      </c>
      <c r="K11" s="21"/>
      <c r="L11" s="6">
        <v>48731</v>
      </c>
      <c r="M11" s="6"/>
      <c r="N11" s="1">
        <v>24330000</v>
      </c>
      <c r="O11" s="21"/>
      <c r="P11" s="1">
        <f t="shared" si="23"/>
        <v>18910000</v>
      </c>
      <c r="Q11" s="1"/>
      <c r="R11" s="1">
        <f t="shared" si="24"/>
        <v>4706675</v>
      </c>
      <c r="S11" s="1"/>
      <c r="T11" s="1">
        <f>SUM(P11:R11)</f>
        <v>23616675</v>
      </c>
      <c r="W11" s="91" t="s">
        <v>329</v>
      </c>
      <c r="X11" s="79">
        <f t="shared" si="9"/>
        <v>0</v>
      </c>
      <c r="Y11" s="79"/>
      <c r="Z11" s="79"/>
      <c r="AA11" s="79">
        <f t="shared" si="10"/>
        <v>6687312.5</v>
      </c>
      <c r="AB11" s="85">
        <f t="shared" si="13"/>
        <v>6687312.5</v>
      </c>
      <c r="AC11" s="80"/>
      <c r="AD11" s="90"/>
      <c r="AE11" s="79"/>
      <c r="AF11" s="116"/>
      <c r="AG11" s="115"/>
      <c r="AH11" s="85">
        <v>776087.5</v>
      </c>
      <c r="AI11" s="85">
        <f t="shared" si="14"/>
        <v>776087.5</v>
      </c>
      <c r="AJ11" s="80"/>
      <c r="AK11" s="79"/>
      <c r="AL11" s="116"/>
      <c r="AM11" s="115"/>
      <c r="AN11" s="85">
        <v>1053675</v>
      </c>
      <c r="AO11" s="85">
        <f t="shared" si="15"/>
        <v>1053675</v>
      </c>
      <c r="AP11" s="80"/>
      <c r="AQ11" s="90"/>
      <c r="AR11" s="116"/>
      <c r="AS11" s="115"/>
      <c r="AT11" s="85">
        <v>386450</v>
      </c>
      <c r="AU11" s="85">
        <f t="shared" si="16"/>
        <v>386450</v>
      </c>
      <c r="AV11" s="80"/>
      <c r="AW11" s="90"/>
      <c r="AX11" s="116"/>
      <c r="AY11" s="115"/>
      <c r="AZ11" s="85">
        <v>1528418.75</v>
      </c>
      <c r="BA11" s="85">
        <f t="shared" si="17"/>
        <v>1528418.75</v>
      </c>
      <c r="BB11" s="80"/>
      <c r="BC11" s="90"/>
      <c r="BD11" s="116"/>
      <c r="BE11" s="115"/>
      <c r="BF11" s="85">
        <v>1542000</v>
      </c>
      <c r="BG11" s="85">
        <f t="shared" si="18"/>
        <v>1542000</v>
      </c>
      <c r="BH11" s="80"/>
      <c r="BI11" s="90"/>
      <c r="BJ11" s="116"/>
      <c r="BK11" s="115"/>
      <c r="BL11" s="85">
        <v>1015168.75</v>
      </c>
      <c r="BM11" s="85">
        <f t="shared" si="19"/>
        <v>1015168.75</v>
      </c>
      <c r="BN11" s="80"/>
      <c r="BO11" s="90"/>
      <c r="BP11" s="117"/>
      <c r="BQ11" s="115"/>
      <c r="BR11" s="85">
        <v>252568.75</v>
      </c>
      <c r="BS11" s="85">
        <f t="shared" si="20"/>
        <v>252568.75</v>
      </c>
      <c r="BT11" s="80"/>
      <c r="BU11" s="79">
        <v>0</v>
      </c>
      <c r="BV11" s="87"/>
      <c r="BW11" s="86"/>
      <c r="BX11" s="85">
        <v>132943.75</v>
      </c>
      <c r="BY11" s="85">
        <f t="shared" si="21"/>
        <v>132943.75</v>
      </c>
      <c r="BZ11" s="80"/>
      <c r="CA11"/>
    </row>
    <row r="12" spans="1:79" x14ac:dyDescent="0.25">
      <c r="A12" s="62">
        <v>301215</v>
      </c>
      <c r="B12" s="31">
        <v>2015</v>
      </c>
      <c r="C12" s="31"/>
      <c r="D12" s="41">
        <v>42231</v>
      </c>
      <c r="E12" s="31"/>
      <c r="F12" s="3">
        <v>53816745.729999997</v>
      </c>
      <c r="G12" s="3"/>
      <c r="H12" s="3">
        <f t="shared" si="22"/>
        <v>48385642.759999998</v>
      </c>
      <c r="I12" s="3"/>
      <c r="J12" s="3">
        <f>IFERROR(VLOOKUP(A12,DC!A:C,3,FALSE),0)</f>
        <v>5431102.9700000016</v>
      </c>
      <c r="K12" s="33"/>
      <c r="L12" s="41">
        <v>53114</v>
      </c>
      <c r="M12" s="41"/>
      <c r="N12" s="1">
        <v>65250000</v>
      </c>
      <c r="O12" s="33"/>
      <c r="P12" s="1">
        <f t="shared" si="23"/>
        <v>55335000</v>
      </c>
      <c r="Q12" s="1"/>
      <c r="R12" s="1">
        <f t="shared" si="24"/>
        <v>30845943.759999998</v>
      </c>
      <c r="S12" s="3"/>
      <c r="T12" s="3">
        <f>SUM(P12:R12)</f>
        <v>86180943.75999999</v>
      </c>
      <c r="W12" s="91" t="s">
        <v>328</v>
      </c>
      <c r="X12" s="79">
        <f t="shared" si="9"/>
        <v>15985000</v>
      </c>
      <c r="Y12" s="79"/>
      <c r="Z12" s="79"/>
      <c r="AA12" s="79">
        <f t="shared" si="10"/>
        <v>6687312.5</v>
      </c>
      <c r="AB12" s="85">
        <f t="shared" si="13"/>
        <v>22672312.5</v>
      </c>
      <c r="AC12" s="80">
        <f>+AB12+AB11</f>
        <v>29359625</v>
      </c>
      <c r="AD12" s="90"/>
      <c r="AE12" s="79">
        <v>770000</v>
      </c>
      <c r="AF12" s="116"/>
      <c r="AG12" s="115"/>
      <c r="AH12" s="85">
        <v>776087.5</v>
      </c>
      <c r="AI12" s="85">
        <f t="shared" si="14"/>
        <v>1546087.5</v>
      </c>
      <c r="AJ12" s="80">
        <f>+AI12+AI11</f>
        <v>2322175</v>
      </c>
      <c r="AK12" s="79">
        <v>1165000</v>
      </c>
      <c r="AL12" s="116"/>
      <c r="AM12" s="115"/>
      <c r="AN12" s="85">
        <v>1053675</v>
      </c>
      <c r="AO12" s="85">
        <f t="shared" si="15"/>
        <v>2218675</v>
      </c>
      <c r="AP12" s="80">
        <f>+AO12+AO11</f>
        <v>3272350</v>
      </c>
      <c r="AQ12" s="90">
        <v>1690000</v>
      </c>
      <c r="AR12" s="116"/>
      <c r="AS12" s="115">
        <v>0.05</v>
      </c>
      <c r="AT12" s="85">
        <v>386450</v>
      </c>
      <c r="AU12" s="85">
        <f t="shared" si="16"/>
        <v>2076450</v>
      </c>
      <c r="AV12" s="80">
        <f>+AU12+AU11</f>
        <v>2462900</v>
      </c>
      <c r="AW12" s="90">
        <v>1495000</v>
      </c>
      <c r="AX12" s="116"/>
      <c r="AY12" s="115">
        <v>0.05</v>
      </c>
      <c r="AZ12" s="85">
        <v>1528418.75</v>
      </c>
      <c r="BA12" s="85">
        <f t="shared" si="17"/>
        <v>3023418.75</v>
      </c>
      <c r="BB12" s="80">
        <f>+BA12+BA11</f>
        <v>4551837.5</v>
      </c>
      <c r="BC12" s="90">
        <v>5475000</v>
      </c>
      <c r="BD12" s="116"/>
      <c r="BE12" s="115">
        <v>0.05</v>
      </c>
      <c r="BF12" s="85">
        <v>1542000</v>
      </c>
      <c r="BG12" s="85">
        <f t="shared" si="18"/>
        <v>7017000</v>
      </c>
      <c r="BH12" s="80">
        <f>+BG12+BG11</f>
        <v>8559000</v>
      </c>
      <c r="BI12" s="90">
        <v>3590000</v>
      </c>
      <c r="BJ12" s="116"/>
      <c r="BK12" s="115">
        <v>0.05</v>
      </c>
      <c r="BL12" s="85">
        <v>1015168.75</v>
      </c>
      <c r="BM12" s="85">
        <f t="shared" si="19"/>
        <v>4605168.75</v>
      </c>
      <c r="BN12" s="80">
        <f>+BM12+BM11</f>
        <v>5620337.5</v>
      </c>
      <c r="BO12" s="90">
        <v>1120000</v>
      </c>
      <c r="BP12" s="117"/>
      <c r="BQ12" s="115">
        <v>0.02</v>
      </c>
      <c r="BR12" s="85">
        <v>252568.75</v>
      </c>
      <c r="BS12" s="85">
        <f t="shared" si="20"/>
        <v>1372568.75</v>
      </c>
      <c r="BT12" s="80">
        <f>+BS12+BS11</f>
        <v>1625137.5</v>
      </c>
      <c r="BU12" s="79">
        <v>680000</v>
      </c>
      <c r="BV12" s="87"/>
      <c r="BW12" s="86">
        <v>0.03</v>
      </c>
      <c r="BX12" s="85">
        <v>132943.75</v>
      </c>
      <c r="BY12" s="85">
        <f t="shared" si="21"/>
        <v>812943.75</v>
      </c>
      <c r="BZ12" s="80">
        <f>+BY12+BY11</f>
        <v>945887.5</v>
      </c>
      <c r="CA12"/>
    </row>
    <row r="13" spans="1:79" x14ac:dyDescent="0.25">
      <c r="A13" s="62">
        <v>301216</v>
      </c>
      <c r="B13" s="7">
        <v>2016</v>
      </c>
      <c r="C13" s="7"/>
      <c r="D13" s="6">
        <v>42597</v>
      </c>
      <c r="E13" s="7"/>
      <c r="F13" s="3">
        <v>58995417.979999997</v>
      </c>
      <c r="G13" s="3"/>
      <c r="H13" s="3">
        <f t="shared" ref="H13" si="25">+F13-J13</f>
        <v>38445838.239999995</v>
      </c>
      <c r="I13" s="3"/>
      <c r="J13" s="3">
        <f>IFERROR(VLOOKUP(A13,DC!A:C,3,FALSE),0)</f>
        <v>20549579.740000002</v>
      </c>
      <c r="K13" s="33"/>
      <c r="L13" s="41">
        <v>53479</v>
      </c>
      <c r="M13" s="41"/>
      <c r="N13" s="1">
        <v>95075000</v>
      </c>
      <c r="O13" s="33"/>
      <c r="P13" s="1">
        <f t="shared" si="23"/>
        <v>81380000</v>
      </c>
      <c r="Q13" s="1"/>
      <c r="R13" s="1">
        <f t="shared" si="24"/>
        <v>37453150</v>
      </c>
      <c r="S13" s="3"/>
      <c r="T13" s="3">
        <f>SUM(P13:R13)</f>
        <v>118833150</v>
      </c>
      <c r="U13" s="40"/>
      <c r="W13" s="91" t="s">
        <v>327</v>
      </c>
      <c r="X13" s="79">
        <f t="shared" si="9"/>
        <v>0</v>
      </c>
      <c r="Y13" s="79"/>
      <c r="Z13" s="79"/>
      <c r="AA13" s="79">
        <f t="shared" si="10"/>
        <v>6317112.5</v>
      </c>
      <c r="AB13" s="85">
        <f t="shared" si="13"/>
        <v>6317112.5</v>
      </c>
      <c r="AC13" s="80"/>
      <c r="AD13" s="90"/>
      <c r="AE13" s="79"/>
      <c r="AF13" s="116"/>
      <c r="AG13" s="115"/>
      <c r="AH13" s="85">
        <v>756837.5</v>
      </c>
      <c r="AI13" s="85">
        <f t="shared" si="14"/>
        <v>756837.5</v>
      </c>
      <c r="AJ13" s="80"/>
      <c r="AK13" s="79"/>
      <c r="AL13" s="116"/>
      <c r="AM13" s="115"/>
      <c r="AN13" s="85">
        <v>1030375</v>
      </c>
      <c r="AO13" s="85">
        <f t="shared" si="15"/>
        <v>1030375</v>
      </c>
      <c r="AP13" s="80"/>
      <c r="AQ13" s="90"/>
      <c r="AR13" s="116"/>
      <c r="AS13" s="115"/>
      <c r="AT13" s="85">
        <v>344200</v>
      </c>
      <c r="AU13" s="85">
        <f t="shared" si="16"/>
        <v>344200</v>
      </c>
      <c r="AV13" s="80"/>
      <c r="AW13" s="90"/>
      <c r="AX13" s="116"/>
      <c r="AY13" s="115"/>
      <c r="AZ13" s="85">
        <v>1491043.75</v>
      </c>
      <c r="BA13" s="85">
        <f t="shared" si="17"/>
        <v>1491043.75</v>
      </c>
      <c r="BB13" s="80"/>
      <c r="BC13" s="90"/>
      <c r="BD13" s="116"/>
      <c r="BE13" s="115"/>
      <c r="BF13" s="85">
        <v>1405125</v>
      </c>
      <c r="BG13" s="85">
        <f t="shared" si="18"/>
        <v>1405125</v>
      </c>
      <c r="BH13" s="80"/>
      <c r="BI13" s="90"/>
      <c r="BJ13" s="116"/>
      <c r="BK13" s="115"/>
      <c r="BL13" s="85">
        <v>925418.75</v>
      </c>
      <c r="BM13" s="85">
        <f t="shared" si="19"/>
        <v>925418.75</v>
      </c>
      <c r="BN13" s="80"/>
      <c r="BO13" s="90"/>
      <c r="BP13" s="117"/>
      <c r="BQ13" s="115"/>
      <c r="BR13" s="85">
        <v>241368.75</v>
      </c>
      <c r="BS13" s="85">
        <f t="shared" si="20"/>
        <v>241368.75</v>
      </c>
      <c r="BT13" s="80"/>
      <c r="BU13" s="79">
        <v>0</v>
      </c>
      <c r="BV13" s="87"/>
      <c r="BW13" s="86"/>
      <c r="BX13" s="85">
        <v>122743.75</v>
      </c>
      <c r="BY13" s="85">
        <f t="shared" si="21"/>
        <v>122743.75</v>
      </c>
      <c r="BZ13" s="80"/>
      <c r="CA13"/>
    </row>
    <row r="14" spans="1:79" x14ac:dyDescent="0.25">
      <c r="A14" s="62">
        <v>301217</v>
      </c>
      <c r="B14" s="7">
        <v>2017</v>
      </c>
      <c r="C14" s="7"/>
      <c r="D14" s="6">
        <v>42809</v>
      </c>
      <c r="E14" s="7"/>
      <c r="F14" s="3">
        <v>77435997.780000001</v>
      </c>
      <c r="G14" s="3"/>
      <c r="H14" s="3">
        <f t="shared" ref="H14" si="26">+F14-J14</f>
        <v>66057731.599999994</v>
      </c>
      <c r="I14" s="3"/>
      <c r="J14" s="3">
        <f>IFERROR(VLOOKUP(A14,DC!A:C,3,FALSE),0)</f>
        <v>11378266.180000003</v>
      </c>
      <c r="K14" s="33"/>
      <c r="L14" s="41">
        <v>53479</v>
      </c>
      <c r="M14" s="41"/>
      <c r="N14" s="1">
        <v>74940000</v>
      </c>
      <c r="O14" s="33"/>
      <c r="P14" s="1">
        <f t="shared" si="23"/>
        <v>70455000</v>
      </c>
      <c r="Q14" s="1"/>
      <c r="R14" s="1">
        <f t="shared" si="24"/>
        <v>52489137.5</v>
      </c>
      <c r="S14" s="3"/>
      <c r="T14" s="3">
        <f t="shared" ref="T14" si="27">SUM(P14:R14)</f>
        <v>122944137.5</v>
      </c>
      <c r="U14" s="40"/>
      <c r="W14" s="91" t="s">
        <v>326</v>
      </c>
      <c r="X14" s="79">
        <f t="shared" si="9"/>
        <v>12960000</v>
      </c>
      <c r="Y14" s="79"/>
      <c r="Z14" s="79"/>
      <c r="AA14" s="79">
        <f t="shared" si="10"/>
        <v>6317112.5</v>
      </c>
      <c r="AB14" s="85">
        <f t="shared" si="13"/>
        <v>19277112.5</v>
      </c>
      <c r="AC14" s="80">
        <f>+AB14+AB13</f>
        <v>25594225</v>
      </c>
      <c r="AD14" s="90"/>
      <c r="AE14" s="79">
        <v>795000</v>
      </c>
      <c r="AF14" s="117"/>
      <c r="AG14" s="115"/>
      <c r="AH14" s="85">
        <v>756837.5</v>
      </c>
      <c r="AI14" s="85">
        <f t="shared" si="14"/>
        <v>1551837.5</v>
      </c>
      <c r="AJ14" s="80">
        <f>+AI14+AI13</f>
        <v>2308675</v>
      </c>
      <c r="AK14" s="79">
        <v>1225000</v>
      </c>
      <c r="AL14" s="117"/>
      <c r="AM14" s="115"/>
      <c r="AN14" s="85">
        <v>1030375</v>
      </c>
      <c r="AO14" s="85">
        <f t="shared" si="15"/>
        <v>2255375</v>
      </c>
      <c r="AP14" s="80">
        <f>+AO14+AO13</f>
        <v>3285750</v>
      </c>
      <c r="AQ14" s="90">
        <v>1790000</v>
      </c>
      <c r="AR14" s="117"/>
      <c r="AS14" s="115">
        <v>0.05</v>
      </c>
      <c r="AT14" s="85">
        <v>344200</v>
      </c>
      <c r="AU14" s="85">
        <f t="shared" si="16"/>
        <v>2134200</v>
      </c>
      <c r="AV14" s="80">
        <f>+AU14+AU13</f>
        <v>2478400</v>
      </c>
      <c r="AW14" s="90">
        <v>1555000</v>
      </c>
      <c r="AX14" s="117"/>
      <c r="AY14" s="115">
        <v>0.05</v>
      </c>
      <c r="AZ14" s="85">
        <v>1491043.75</v>
      </c>
      <c r="BA14" s="85">
        <f t="shared" si="17"/>
        <v>3046043.75</v>
      </c>
      <c r="BB14" s="80">
        <f>+BA14+BA13</f>
        <v>4537087.5</v>
      </c>
      <c r="BC14" s="90">
        <v>4125000</v>
      </c>
      <c r="BD14" s="117"/>
      <c r="BE14" s="115">
        <v>0.05</v>
      </c>
      <c r="BF14" s="85">
        <v>1405125</v>
      </c>
      <c r="BG14" s="85">
        <f t="shared" si="18"/>
        <v>5530125</v>
      </c>
      <c r="BH14" s="80">
        <f>+BG14+BG13</f>
        <v>6935250</v>
      </c>
      <c r="BI14" s="90">
        <v>1600000</v>
      </c>
      <c r="BJ14" s="117"/>
      <c r="BK14" s="115">
        <v>0.05</v>
      </c>
      <c r="BL14" s="85">
        <v>925418.75</v>
      </c>
      <c r="BM14" s="85">
        <f t="shared" si="19"/>
        <v>2525418.75</v>
      </c>
      <c r="BN14" s="80">
        <f>+BM14+BM13</f>
        <v>3450837.5</v>
      </c>
      <c r="BO14" s="90">
        <v>1165000</v>
      </c>
      <c r="BP14" s="116" t="s">
        <v>198</v>
      </c>
      <c r="BQ14" s="115">
        <v>0.03</v>
      </c>
      <c r="BR14" s="85">
        <v>241368.75</v>
      </c>
      <c r="BS14" s="85">
        <f t="shared" si="20"/>
        <v>1406368.75</v>
      </c>
      <c r="BT14" s="80">
        <f>+BS14+BS13</f>
        <v>1647737.5</v>
      </c>
      <c r="BU14" s="88">
        <v>705000</v>
      </c>
      <c r="BV14" s="87" t="s">
        <v>198</v>
      </c>
      <c r="BW14" s="86">
        <v>0.03</v>
      </c>
      <c r="BX14" s="85">
        <v>122743.75</v>
      </c>
      <c r="BY14" s="85">
        <f t="shared" si="21"/>
        <v>827743.75</v>
      </c>
      <c r="BZ14" s="80">
        <f>+BY14+BY13</f>
        <v>950487.5</v>
      </c>
      <c r="CA14"/>
    </row>
    <row r="15" spans="1:79" x14ac:dyDescent="0.25">
      <c r="A15" s="62"/>
      <c r="B15" s="7" t="s">
        <v>134</v>
      </c>
      <c r="C15" s="7"/>
      <c r="D15" s="6">
        <v>43070</v>
      </c>
      <c r="E15" s="7"/>
      <c r="F15" s="3">
        <v>0</v>
      </c>
      <c r="G15" s="3"/>
      <c r="H15" s="3">
        <f t="shared" ref="H15:H16" si="28">+F15-J15</f>
        <v>0</v>
      </c>
      <c r="I15" s="3"/>
      <c r="J15" s="3">
        <f>IFERROR(VLOOKUP(A15,DC!A:C,3,FALSE),0)</f>
        <v>0</v>
      </c>
      <c r="K15" s="33"/>
      <c r="L15" s="41">
        <v>47270</v>
      </c>
      <c r="M15" s="41"/>
      <c r="N15" s="1">
        <v>19515000</v>
      </c>
      <c r="O15" s="33"/>
      <c r="P15" s="1">
        <f t="shared" si="23"/>
        <v>19515000</v>
      </c>
      <c r="Q15" s="1"/>
      <c r="R15" s="1">
        <f t="shared" si="24"/>
        <v>5336950</v>
      </c>
      <c r="S15" s="3"/>
      <c r="T15" s="3">
        <f t="shared" ref="T15:T16" si="29">SUM(P15:R15)</f>
        <v>24851950</v>
      </c>
      <c r="U15" s="40"/>
      <c r="W15" s="91" t="s">
        <v>325</v>
      </c>
      <c r="X15" s="79">
        <f t="shared" si="9"/>
        <v>0</v>
      </c>
      <c r="Y15" s="79"/>
      <c r="Z15" s="79"/>
      <c r="AA15" s="79">
        <f t="shared" si="10"/>
        <v>6011812.5</v>
      </c>
      <c r="AB15" s="85">
        <f t="shared" si="13"/>
        <v>6011812.5</v>
      </c>
      <c r="AC15" s="80"/>
      <c r="AD15" s="90"/>
      <c r="AE15" s="79"/>
      <c r="AF15" s="117"/>
      <c r="AG15" s="115"/>
      <c r="AH15" s="85">
        <v>736962.5</v>
      </c>
      <c r="AI15" s="85">
        <f t="shared" si="14"/>
        <v>736962.5</v>
      </c>
      <c r="AJ15" s="80"/>
      <c r="AK15" s="79"/>
      <c r="AL15" s="117"/>
      <c r="AM15" s="115"/>
      <c r="AN15" s="85">
        <v>999750</v>
      </c>
      <c r="AO15" s="85">
        <f t="shared" si="15"/>
        <v>999750</v>
      </c>
      <c r="AP15" s="80"/>
      <c r="AQ15" s="90"/>
      <c r="AR15" s="117"/>
      <c r="AS15" s="115"/>
      <c r="AT15" s="85">
        <v>299450</v>
      </c>
      <c r="AU15" s="85">
        <f t="shared" si="16"/>
        <v>299450</v>
      </c>
      <c r="AV15" s="80"/>
      <c r="AW15" s="90"/>
      <c r="AX15" s="117"/>
      <c r="AY15" s="115"/>
      <c r="AZ15" s="85">
        <v>1452168.75</v>
      </c>
      <c r="BA15" s="85">
        <f t="shared" si="17"/>
        <v>1452168.75</v>
      </c>
      <c r="BB15" s="80"/>
      <c r="BC15" s="90"/>
      <c r="BD15" s="117"/>
      <c r="BE15" s="115"/>
      <c r="BF15" s="85">
        <v>1302000</v>
      </c>
      <c r="BG15" s="85">
        <f t="shared" si="18"/>
        <v>1302000</v>
      </c>
      <c r="BH15" s="80"/>
      <c r="BI15" s="90"/>
      <c r="BJ15" s="117"/>
      <c r="BK15" s="115"/>
      <c r="BL15" s="85">
        <v>885418.75</v>
      </c>
      <c r="BM15" s="85">
        <f t="shared" si="19"/>
        <v>885418.75</v>
      </c>
      <c r="BN15" s="80"/>
      <c r="BO15" s="90"/>
      <c r="BP15" s="116"/>
      <c r="BQ15" s="115"/>
      <c r="BR15" s="85">
        <v>223893.75</v>
      </c>
      <c r="BS15" s="85">
        <f t="shared" si="20"/>
        <v>223893.75</v>
      </c>
      <c r="BT15" s="80"/>
      <c r="BU15" s="88">
        <v>0</v>
      </c>
      <c r="BV15" s="87"/>
      <c r="BW15" s="86"/>
      <c r="BX15" s="85">
        <v>112168.75</v>
      </c>
      <c r="BY15" s="85">
        <f t="shared" si="21"/>
        <v>112168.75</v>
      </c>
      <c r="BZ15" s="80"/>
      <c r="CA15"/>
    </row>
    <row r="16" spans="1:79" x14ac:dyDescent="0.25">
      <c r="A16" s="62">
        <v>301218</v>
      </c>
      <c r="B16" s="7">
        <v>2018</v>
      </c>
      <c r="C16" s="7"/>
      <c r="D16" s="6">
        <v>43146</v>
      </c>
      <c r="E16" s="7"/>
      <c r="F16" s="3">
        <v>56953184.479999997</v>
      </c>
      <c r="G16" s="3"/>
      <c r="H16" s="3">
        <f t="shared" si="28"/>
        <v>22970851.469999999</v>
      </c>
      <c r="I16" s="3"/>
      <c r="J16" s="3">
        <f>IFERROR(VLOOKUP(A16,DC!A:C,3,FALSE),0)</f>
        <v>33982333.009999998</v>
      </c>
      <c r="K16" s="33"/>
      <c r="L16" s="41">
        <v>53844</v>
      </c>
      <c r="M16" s="41"/>
      <c r="N16" s="3">
        <v>57295000</v>
      </c>
      <c r="O16" s="33"/>
      <c r="P16" s="3">
        <f t="shared" si="23"/>
        <v>55890000</v>
      </c>
      <c r="Q16" s="3"/>
      <c r="R16" s="3">
        <f t="shared" si="24"/>
        <v>36456675.019999996</v>
      </c>
      <c r="S16" s="3"/>
      <c r="T16" s="3">
        <f t="shared" si="29"/>
        <v>92346675.019999996</v>
      </c>
      <c r="W16" s="91" t="s">
        <v>324</v>
      </c>
      <c r="X16" s="79">
        <f t="shared" si="9"/>
        <v>13540000</v>
      </c>
      <c r="Y16" s="79"/>
      <c r="Z16" s="79"/>
      <c r="AA16" s="79">
        <f t="shared" si="10"/>
        <v>6011812.5</v>
      </c>
      <c r="AB16" s="85">
        <f t="shared" si="13"/>
        <v>19551812.5</v>
      </c>
      <c r="AC16" s="80">
        <f>+AB16+AB15</f>
        <v>25563625</v>
      </c>
      <c r="AD16" s="90"/>
      <c r="AE16" s="79">
        <v>825000</v>
      </c>
      <c r="AF16" s="116"/>
      <c r="AG16" s="115"/>
      <c r="AH16" s="85">
        <v>736962.5</v>
      </c>
      <c r="AI16" s="85">
        <f t="shared" si="14"/>
        <v>1561962.5</v>
      </c>
      <c r="AJ16" s="80">
        <f>+AI16+AI15</f>
        <v>2298925</v>
      </c>
      <c r="AK16" s="79">
        <v>1285000</v>
      </c>
      <c r="AL16" s="116"/>
      <c r="AM16" s="115"/>
      <c r="AN16" s="85">
        <v>999750</v>
      </c>
      <c r="AO16" s="85">
        <f t="shared" si="15"/>
        <v>2284750</v>
      </c>
      <c r="AP16" s="80">
        <f>+AO16+AO15</f>
        <v>3284500</v>
      </c>
      <c r="AQ16" s="90">
        <v>1885000</v>
      </c>
      <c r="AR16" s="116"/>
      <c r="AS16" s="115">
        <v>0.05</v>
      </c>
      <c r="AT16" s="85">
        <v>299450</v>
      </c>
      <c r="AU16" s="85">
        <f t="shared" si="16"/>
        <v>2184450</v>
      </c>
      <c r="AV16" s="80">
        <f>+AU16+AU15</f>
        <v>2483900</v>
      </c>
      <c r="AW16" s="90">
        <v>1615000</v>
      </c>
      <c r="AX16" s="116"/>
      <c r="AY16" s="115">
        <v>0.05</v>
      </c>
      <c r="AZ16" s="85">
        <v>1452168.75</v>
      </c>
      <c r="BA16" s="85">
        <f t="shared" si="17"/>
        <v>3067168.75</v>
      </c>
      <c r="BB16" s="80">
        <f>+BA16+BA15</f>
        <v>4519337.5</v>
      </c>
      <c r="BC16" s="90">
        <v>4325000</v>
      </c>
      <c r="BD16" s="116"/>
      <c r="BE16" s="115">
        <v>0.05</v>
      </c>
      <c r="BF16" s="85">
        <v>1302000</v>
      </c>
      <c r="BG16" s="85">
        <f t="shared" si="18"/>
        <v>5627000</v>
      </c>
      <c r="BH16" s="80">
        <f>+BG16+BG15</f>
        <v>6929000</v>
      </c>
      <c r="BI16" s="90">
        <v>1660000</v>
      </c>
      <c r="BJ16" s="116"/>
      <c r="BK16" s="115">
        <v>0.05</v>
      </c>
      <c r="BL16" s="85">
        <v>885418.75</v>
      </c>
      <c r="BM16" s="85">
        <f t="shared" si="19"/>
        <v>2545418.75</v>
      </c>
      <c r="BN16" s="80">
        <f>+BM16+BM15</f>
        <v>3430837.5</v>
      </c>
      <c r="BO16" s="90">
        <v>1210000</v>
      </c>
      <c r="BP16" s="116" t="s">
        <v>198</v>
      </c>
      <c r="BQ16" s="115">
        <v>0.03</v>
      </c>
      <c r="BR16" s="85">
        <v>223893.75</v>
      </c>
      <c r="BS16" s="85">
        <f t="shared" si="20"/>
        <v>1433893.75</v>
      </c>
      <c r="BT16" s="80">
        <f>+BS16+BS15</f>
        <v>1657787.5</v>
      </c>
      <c r="BU16" s="88">
        <v>735000</v>
      </c>
      <c r="BV16" s="87" t="s">
        <v>198</v>
      </c>
      <c r="BW16" s="86">
        <v>0.03</v>
      </c>
      <c r="BX16" s="85">
        <v>112168.75</v>
      </c>
      <c r="BY16" s="85">
        <f t="shared" si="21"/>
        <v>847168.75</v>
      </c>
      <c r="BZ16" s="80">
        <f>+BY16+BY15</f>
        <v>959337.5</v>
      </c>
      <c r="CA16"/>
    </row>
    <row r="17" spans="1:79" x14ac:dyDescent="0.25">
      <c r="A17" s="62">
        <v>301219</v>
      </c>
      <c r="B17" s="7">
        <v>2019</v>
      </c>
      <c r="C17" s="7"/>
      <c r="D17" s="6">
        <v>43570</v>
      </c>
      <c r="E17" s="7"/>
      <c r="F17" s="3">
        <v>42729399.789999999</v>
      </c>
      <c r="G17" s="3"/>
      <c r="H17" s="3">
        <f>9500+4632.5</f>
        <v>14132.5</v>
      </c>
      <c r="I17" s="181" t="s">
        <v>454</v>
      </c>
      <c r="J17" s="3">
        <f>IFERROR(VLOOKUP(A17,DC!A:C,3,FALSE),0)</f>
        <v>42922291.109999999</v>
      </c>
      <c r="K17" s="33"/>
      <c r="L17" s="41">
        <v>54575</v>
      </c>
      <c r="M17" s="41"/>
      <c r="N17" s="3">
        <v>41450000</v>
      </c>
      <c r="O17" s="33"/>
      <c r="P17" s="3">
        <f t="shared" si="23"/>
        <v>41450000</v>
      </c>
      <c r="Q17" s="3"/>
      <c r="R17" s="3">
        <f t="shared" si="24"/>
        <v>27627585.239999995</v>
      </c>
      <c r="S17" s="3"/>
      <c r="T17" s="3">
        <f>SUM(P17:R17)</f>
        <v>69077585.239999995</v>
      </c>
      <c r="W17" s="91" t="s">
        <v>323</v>
      </c>
      <c r="X17" s="79">
        <f t="shared" si="9"/>
        <v>0</v>
      </c>
      <c r="Y17" s="79"/>
      <c r="Z17" s="79"/>
      <c r="AA17" s="79">
        <f t="shared" si="10"/>
        <v>5705612.5</v>
      </c>
      <c r="AB17" s="85">
        <f t="shared" si="13"/>
        <v>5705612.5</v>
      </c>
      <c r="AC17" s="80"/>
      <c r="AD17" s="90"/>
      <c r="AE17" s="79"/>
      <c r="AF17" s="116"/>
      <c r="AG17" s="115"/>
      <c r="AH17" s="85">
        <v>716337.5</v>
      </c>
      <c r="AI17" s="85">
        <f t="shared" si="14"/>
        <v>716337.5</v>
      </c>
      <c r="AJ17" s="80"/>
      <c r="AK17" s="79"/>
      <c r="AL17" s="116"/>
      <c r="AM17" s="115"/>
      <c r="AN17" s="85">
        <v>980475</v>
      </c>
      <c r="AO17" s="85">
        <f t="shared" si="15"/>
        <v>980475</v>
      </c>
      <c r="AP17" s="80"/>
      <c r="AQ17" s="90"/>
      <c r="AR17" s="116"/>
      <c r="AS17" s="115"/>
      <c r="AT17" s="85">
        <v>252325</v>
      </c>
      <c r="AU17" s="85">
        <f t="shared" si="16"/>
        <v>252325</v>
      </c>
      <c r="AV17" s="80"/>
      <c r="AW17" s="90"/>
      <c r="AX17" s="116"/>
      <c r="AY17" s="115"/>
      <c r="AZ17" s="85">
        <v>1411793.75</v>
      </c>
      <c r="BA17" s="85">
        <f t="shared" si="17"/>
        <v>1411793.75</v>
      </c>
      <c r="BB17" s="80"/>
      <c r="BC17" s="90"/>
      <c r="BD17" s="116"/>
      <c r="BE17" s="115"/>
      <c r="BF17" s="85">
        <v>1193875</v>
      </c>
      <c r="BG17" s="85">
        <f t="shared" si="18"/>
        <v>1193875</v>
      </c>
      <c r="BH17" s="80"/>
      <c r="BI17" s="90"/>
      <c r="BJ17" s="116"/>
      <c r="BK17" s="115"/>
      <c r="BL17" s="85">
        <v>843918.75</v>
      </c>
      <c r="BM17" s="85">
        <f t="shared" si="19"/>
        <v>843918.75</v>
      </c>
      <c r="BN17" s="80"/>
      <c r="BO17" s="90"/>
      <c r="BP17" s="116"/>
      <c r="BQ17" s="115"/>
      <c r="BR17" s="85">
        <v>205743.75</v>
      </c>
      <c r="BS17" s="85">
        <f t="shared" si="20"/>
        <v>205743.75</v>
      </c>
      <c r="BT17" s="80"/>
      <c r="BU17" s="88">
        <v>0</v>
      </c>
      <c r="BV17" s="87"/>
      <c r="BW17" s="86"/>
      <c r="BX17" s="85">
        <v>101143.75</v>
      </c>
      <c r="BY17" s="85">
        <f t="shared" si="21"/>
        <v>101143.75</v>
      </c>
      <c r="BZ17" s="80"/>
      <c r="CA17"/>
    </row>
    <row r="18" spans="1:79" x14ac:dyDescent="0.25">
      <c r="B18" s="19"/>
      <c r="C18" s="19"/>
      <c r="D18" s="24"/>
      <c r="E18" s="19"/>
      <c r="F18" s="11"/>
      <c r="G18" s="1"/>
      <c r="H18" s="11"/>
      <c r="I18" s="1"/>
      <c r="J18" s="11"/>
      <c r="L18" s="19"/>
      <c r="M18" s="51"/>
      <c r="N18" s="11"/>
      <c r="P18" s="11"/>
      <c r="Q18" s="1"/>
      <c r="R18" s="11"/>
      <c r="S18" s="1"/>
      <c r="T18" s="11"/>
      <c r="W18" s="91" t="s">
        <v>322</v>
      </c>
      <c r="X18" s="79">
        <f t="shared" si="9"/>
        <v>14160000</v>
      </c>
      <c r="Y18" s="79"/>
      <c r="Z18" s="79"/>
      <c r="AA18" s="79">
        <f t="shared" si="10"/>
        <v>5705612.5</v>
      </c>
      <c r="AB18" s="85">
        <f t="shared" si="13"/>
        <v>19865612.5</v>
      </c>
      <c r="AC18" s="80">
        <f>+AB18+AB17</f>
        <v>25571225</v>
      </c>
      <c r="AD18" s="90"/>
      <c r="AE18" s="79">
        <v>860000</v>
      </c>
      <c r="AF18" s="116"/>
      <c r="AG18" s="115"/>
      <c r="AH18" s="85">
        <v>716337.5</v>
      </c>
      <c r="AI18" s="85">
        <f t="shared" si="14"/>
        <v>1576337.5</v>
      </c>
      <c r="AJ18" s="80">
        <f>+AI18+AI17</f>
        <v>2292675</v>
      </c>
      <c r="AK18" s="79">
        <v>1350000</v>
      </c>
      <c r="AL18" s="116"/>
      <c r="AM18" s="115"/>
      <c r="AN18" s="85">
        <v>980475</v>
      </c>
      <c r="AO18" s="85">
        <f t="shared" si="15"/>
        <v>2330475</v>
      </c>
      <c r="AP18" s="80">
        <f>+AO18+AO17</f>
        <v>3310950</v>
      </c>
      <c r="AQ18" s="90">
        <v>1995000</v>
      </c>
      <c r="AR18" s="116"/>
      <c r="AS18" s="115">
        <v>0.05</v>
      </c>
      <c r="AT18" s="85">
        <v>252325</v>
      </c>
      <c r="AU18" s="85">
        <f t="shared" si="16"/>
        <v>2247325</v>
      </c>
      <c r="AV18" s="80">
        <f>+AU18+AU17</f>
        <v>2499650</v>
      </c>
      <c r="AW18" s="90">
        <v>1680000</v>
      </c>
      <c r="AX18" s="116"/>
      <c r="AY18" s="115">
        <v>0.05</v>
      </c>
      <c r="AZ18" s="85">
        <v>1411793.75</v>
      </c>
      <c r="BA18" s="85">
        <f t="shared" si="17"/>
        <v>3091793.75</v>
      </c>
      <c r="BB18" s="80">
        <f>+BA18+BA17</f>
        <v>4503587.5</v>
      </c>
      <c r="BC18" s="90">
        <v>4535000</v>
      </c>
      <c r="BD18" s="116"/>
      <c r="BE18" s="115">
        <v>0.05</v>
      </c>
      <c r="BF18" s="85">
        <v>1193875</v>
      </c>
      <c r="BG18" s="85">
        <f t="shared" si="18"/>
        <v>5728875</v>
      </c>
      <c r="BH18" s="80">
        <f>+BG18+BG17</f>
        <v>6922750</v>
      </c>
      <c r="BI18" s="90">
        <v>1720000</v>
      </c>
      <c r="BJ18" s="116"/>
      <c r="BK18" s="115">
        <v>0.05</v>
      </c>
      <c r="BL18" s="85">
        <v>843918.75</v>
      </c>
      <c r="BM18" s="85">
        <f t="shared" si="19"/>
        <v>2563918.75</v>
      </c>
      <c r="BN18" s="80">
        <f>+BM18+BM17</f>
        <v>3407837.5</v>
      </c>
      <c r="BO18" s="90">
        <v>1255000</v>
      </c>
      <c r="BP18" s="116" t="s">
        <v>198</v>
      </c>
      <c r="BQ18" s="115">
        <v>0.03</v>
      </c>
      <c r="BR18" s="85">
        <v>205743.75</v>
      </c>
      <c r="BS18" s="85">
        <f t="shared" si="20"/>
        <v>1460743.75</v>
      </c>
      <c r="BT18" s="80">
        <f>+BS18+BS17</f>
        <v>1666487.5</v>
      </c>
      <c r="BU18" s="88">
        <v>765000</v>
      </c>
      <c r="BV18" s="87" t="s">
        <v>198</v>
      </c>
      <c r="BW18" s="86">
        <v>3.125E-2</v>
      </c>
      <c r="BX18" s="85">
        <v>101143.75</v>
      </c>
      <c r="BY18" s="85">
        <f t="shared" si="21"/>
        <v>866143.75</v>
      </c>
      <c r="BZ18" s="80">
        <f>+BY18+BY17</f>
        <v>967287.5</v>
      </c>
      <c r="CA18"/>
    </row>
    <row r="19" spans="1:79" ht="15.75" thickBot="1" x14ac:dyDescent="0.3">
      <c r="B19" s="19" t="s">
        <v>5</v>
      </c>
      <c r="C19" s="19"/>
      <c r="D19" s="24"/>
      <c r="E19" s="19"/>
      <c r="F19" s="36">
        <f>SUM(F10:F17)</f>
        <v>327357676.18000001</v>
      </c>
      <c r="G19" s="1"/>
      <c r="H19" s="36">
        <f>SUM(H10:H17)</f>
        <v>213301126.98999998</v>
      </c>
      <c r="I19" s="1"/>
      <c r="J19" s="36">
        <f>SUM(J10:J17)</f>
        <v>114263573.01000001</v>
      </c>
      <c r="N19" s="36">
        <f>SUM(N10:N17)</f>
        <v>391960000</v>
      </c>
      <c r="P19" s="36">
        <f>SUM(P10:P17)</f>
        <v>352380000</v>
      </c>
      <c r="Q19" s="1"/>
      <c r="R19" s="36">
        <f>SUM(R10:R17)</f>
        <v>197097904.06</v>
      </c>
      <c r="S19" s="1"/>
      <c r="T19" s="36">
        <f>SUM(T10:T17)</f>
        <v>549477904.05999994</v>
      </c>
      <c r="W19" s="91" t="s">
        <v>321</v>
      </c>
      <c r="X19" s="79">
        <f t="shared" si="9"/>
        <v>0</v>
      </c>
      <c r="Y19" s="79"/>
      <c r="Z19" s="79"/>
      <c r="AA19" s="79">
        <f t="shared" si="10"/>
        <v>5371334.3799999999</v>
      </c>
      <c r="AB19" s="85">
        <f t="shared" si="13"/>
        <v>5371334.3799999999</v>
      </c>
      <c r="AC19" s="80"/>
      <c r="AD19" s="90"/>
      <c r="AE19" s="79"/>
      <c r="AF19" s="116"/>
      <c r="AG19" s="115"/>
      <c r="AH19" s="85">
        <v>694837.5</v>
      </c>
      <c r="AI19" s="85">
        <f t="shared" si="14"/>
        <v>694837.5</v>
      </c>
      <c r="AJ19" s="80"/>
      <c r="AK19" s="79"/>
      <c r="AL19" s="116"/>
      <c r="AM19" s="115"/>
      <c r="AN19" s="85">
        <v>946725</v>
      </c>
      <c r="AO19" s="85">
        <f t="shared" si="15"/>
        <v>946725</v>
      </c>
      <c r="AP19" s="80"/>
      <c r="AQ19" s="90"/>
      <c r="AR19" s="116"/>
      <c r="AS19" s="115"/>
      <c r="AT19" s="85">
        <v>202450</v>
      </c>
      <c r="AU19" s="85">
        <f t="shared" si="16"/>
        <v>202450</v>
      </c>
      <c r="AV19" s="80"/>
      <c r="AW19" s="90"/>
      <c r="AX19" s="116"/>
      <c r="AY19" s="115"/>
      <c r="AZ19" s="85">
        <v>1369793.75</v>
      </c>
      <c r="BA19" s="85">
        <f t="shared" si="17"/>
        <v>1369793.75</v>
      </c>
      <c r="BB19" s="80"/>
      <c r="BC19" s="90"/>
      <c r="BD19" s="116"/>
      <c r="BE19" s="115"/>
      <c r="BF19" s="85">
        <v>1080500</v>
      </c>
      <c r="BG19" s="85">
        <f t="shared" si="18"/>
        <v>1080500</v>
      </c>
      <c r="BH19" s="80"/>
      <c r="BI19" s="90"/>
      <c r="BJ19" s="116"/>
      <c r="BK19" s="115"/>
      <c r="BL19" s="85">
        <v>800918.75</v>
      </c>
      <c r="BM19" s="85">
        <f t="shared" si="19"/>
        <v>800918.75</v>
      </c>
      <c r="BN19" s="80"/>
      <c r="BO19" s="90"/>
      <c r="BP19" s="116"/>
      <c r="BQ19" s="115"/>
      <c r="BR19" s="85">
        <v>186918.75</v>
      </c>
      <c r="BS19" s="85">
        <f t="shared" si="20"/>
        <v>186918.75</v>
      </c>
      <c r="BT19" s="80"/>
      <c r="BU19" s="88">
        <v>0</v>
      </c>
      <c r="BV19" s="87"/>
      <c r="BW19" s="86"/>
      <c r="BX19" s="85">
        <v>89190.63</v>
      </c>
      <c r="BY19" s="85">
        <f t="shared" si="21"/>
        <v>89190.63</v>
      </c>
      <c r="BZ19" s="80"/>
      <c r="CA19"/>
    </row>
    <row r="20" spans="1:79" ht="15.75" thickTop="1" x14ac:dyDescent="0.25">
      <c r="D20" s="26"/>
      <c r="P20"/>
      <c r="Q20"/>
      <c r="R20"/>
      <c r="S20"/>
      <c r="T20"/>
      <c r="U20"/>
      <c r="W20" s="91" t="s">
        <v>320</v>
      </c>
      <c r="X20" s="79">
        <f t="shared" si="9"/>
        <v>14805000</v>
      </c>
      <c r="Y20" s="79"/>
      <c r="Z20" s="79"/>
      <c r="AA20" s="79">
        <f t="shared" si="10"/>
        <v>5371334.3799999999</v>
      </c>
      <c r="AB20" s="85">
        <f t="shared" si="13"/>
        <v>20176334.379999999</v>
      </c>
      <c r="AC20" s="80">
        <f>+AB20+AB19</f>
        <v>25547668.759999998</v>
      </c>
      <c r="AD20" s="90"/>
      <c r="AE20" s="79">
        <v>895000</v>
      </c>
      <c r="AF20" s="116"/>
      <c r="AG20" s="115"/>
      <c r="AH20" s="85">
        <v>694837.5</v>
      </c>
      <c r="AI20" s="85">
        <f t="shared" si="14"/>
        <v>1589837.5</v>
      </c>
      <c r="AJ20" s="80">
        <f>+AI20+AI19</f>
        <v>2284675</v>
      </c>
      <c r="AK20" s="79">
        <v>1415000</v>
      </c>
      <c r="AL20" s="116"/>
      <c r="AM20" s="115"/>
      <c r="AN20" s="85">
        <v>946725</v>
      </c>
      <c r="AO20" s="85">
        <f t="shared" si="15"/>
        <v>2361725</v>
      </c>
      <c r="AP20" s="80">
        <f>+AO20+AO19</f>
        <v>3308450</v>
      </c>
      <c r="AQ20" s="90">
        <v>2100000</v>
      </c>
      <c r="AR20" s="116"/>
      <c r="AS20" s="115">
        <v>4.2500000000000003E-2</v>
      </c>
      <c r="AT20" s="85">
        <v>202450</v>
      </c>
      <c r="AU20" s="85">
        <f t="shared" si="16"/>
        <v>2302450</v>
      </c>
      <c r="AV20" s="80">
        <f>+AU20+AU19</f>
        <v>2504900</v>
      </c>
      <c r="AW20" s="90">
        <v>1745000</v>
      </c>
      <c r="AX20" s="116"/>
      <c r="AY20" s="115">
        <v>4.2500000000000003E-2</v>
      </c>
      <c r="AZ20" s="85">
        <v>1369793.75</v>
      </c>
      <c r="BA20" s="85">
        <f t="shared" si="17"/>
        <v>3114793.75</v>
      </c>
      <c r="BB20" s="80">
        <f>+BA20+BA19</f>
        <v>4484587.5</v>
      </c>
      <c r="BC20" s="90">
        <v>4760000</v>
      </c>
      <c r="BD20" s="116" t="s">
        <v>198</v>
      </c>
      <c r="BE20" s="115">
        <v>0.04</v>
      </c>
      <c r="BF20" s="85">
        <v>1080500</v>
      </c>
      <c r="BG20" s="85">
        <f t="shared" si="18"/>
        <v>5840500</v>
      </c>
      <c r="BH20" s="80">
        <f>+BG20+BG19</f>
        <v>6921000</v>
      </c>
      <c r="BI20" s="90">
        <v>1785000</v>
      </c>
      <c r="BJ20" s="116" t="s">
        <v>198</v>
      </c>
      <c r="BK20" s="115">
        <v>0.04</v>
      </c>
      <c r="BL20" s="85">
        <v>800918.75</v>
      </c>
      <c r="BM20" s="85">
        <f t="shared" si="19"/>
        <v>2585918.75</v>
      </c>
      <c r="BN20" s="80">
        <f>+BM20+BM19</f>
        <v>3386837.5</v>
      </c>
      <c r="BO20" s="90">
        <v>1310000</v>
      </c>
      <c r="BP20" s="116" t="s">
        <v>198</v>
      </c>
      <c r="BQ20" s="115">
        <v>0.03</v>
      </c>
      <c r="BR20" s="85">
        <v>186918.75</v>
      </c>
      <c r="BS20" s="85">
        <f t="shared" si="20"/>
        <v>1496918.75</v>
      </c>
      <c r="BT20" s="80">
        <f>+BS20+BS19</f>
        <v>1683837.5</v>
      </c>
      <c r="BU20" s="88">
        <v>795000</v>
      </c>
      <c r="BV20" s="87" t="s">
        <v>198</v>
      </c>
      <c r="BW20" s="86">
        <v>3.2500000000000001E-2</v>
      </c>
      <c r="BX20" s="85">
        <v>89190.63</v>
      </c>
      <c r="BY20" s="85">
        <f t="shared" si="21"/>
        <v>884190.63</v>
      </c>
      <c r="BZ20" s="80">
        <f>+BY20+BY19</f>
        <v>973381.26</v>
      </c>
      <c r="CA20"/>
    </row>
    <row r="21" spans="1:79" x14ac:dyDescent="0.25">
      <c r="D21" s="26" t="s">
        <v>109</v>
      </c>
      <c r="P21"/>
      <c r="Q21"/>
      <c r="R21"/>
      <c r="S21"/>
      <c r="T21"/>
      <c r="U21"/>
      <c r="W21" s="91" t="s">
        <v>319</v>
      </c>
      <c r="X21" s="79">
        <f t="shared" si="9"/>
        <v>0</v>
      </c>
      <c r="Y21" s="79"/>
      <c r="Z21" s="79"/>
      <c r="AA21" s="79">
        <f t="shared" si="10"/>
        <v>5036734.38</v>
      </c>
      <c r="AB21" s="85">
        <f t="shared" si="13"/>
        <v>5036734.38</v>
      </c>
      <c r="AC21" s="80"/>
      <c r="AD21" s="90"/>
      <c r="AE21" s="79"/>
      <c r="AF21" s="116"/>
      <c r="AG21" s="115"/>
      <c r="AH21" s="85">
        <v>672462.5</v>
      </c>
      <c r="AI21" s="85">
        <f t="shared" si="14"/>
        <v>672462.5</v>
      </c>
      <c r="AJ21" s="80"/>
      <c r="AK21" s="79"/>
      <c r="AL21" s="116"/>
      <c r="AM21" s="115"/>
      <c r="AN21" s="85">
        <v>911350</v>
      </c>
      <c r="AO21" s="85">
        <f t="shared" si="15"/>
        <v>911350</v>
      </c>
      <c r="AP21" s="80"/>
      <c r="AQ21" s="90"/>
      <c r="AR21" s="116"/>
      <c r="AS21" s="115"/>
      <c r="AT21" s="85">
        <v>149950</v>
      </c>
      <c r="AU21" s="85">
        <f t="shared" si="16"/>
        <v>149950</v>
      </c>
      <c r="AV21" s="80"/>
      <c r="AW21" s="90"/>
      <c r="AX21" s="116"/>
      <c r="AY21" s="115"/>
      <c r="AZ21" s="85">
        <v>1332712.5</v>
      </c>
      <c r="BA21" s="85">
        <f t="shared" si="17"/>
        <v>1332712.5</v>
      </c>
      <c r="BB21" s="80"/>
      <c r="BC21" s="90"/>
      <c r="BD21" s="116"/>
      <c r="BE21" s="115"/>
      <c r="BF21" s="85">
        <v>961500</v>
      </c>
      <c r="BG21" s="85">
        <f t="shared" si="18"/>
        <v>961500</v>
      </c>
      <c r="BH21" s="80"/>
      <c r="BI21" s="90"/>
      <c r="BJ21" s="116"/>
      <c r="BK21" s="115"/>
      <c r="BL21" s="85">
        <v>765218.75</v>
      </c>
      <c r="BM21" s="85">
        <f t="shared" si="19"/>
        <v>765218.75</v>
      </c>
      <c r="BN21" s="80"/>
      <c r="BO21" s="90"/>
      <c r="BP21" s="116"/>
      <c r="BQ21" s="115"/>
      <c r="BR21" s="85">
        <v>167268.75</v>
      </c>
      <c r="BS21" s="85">
        <f t="shared" si="20"/>
        <v>167268.75</v>
      </c>
      <c r="BT21" s="80"/>
      <c r="BU21" s="88">
        <v>0</v>
      </c>
      <c r="BV21" s="87"/>
      <c r="BW21" s="86"/>
      <c r="BX21" s="85">
        <v>76271.88</v>
      </c>
      <c r="BY21" s="85">
        <f t="shared" si="21"/>
        <v>76271.88</v>
      </c>
      <c r="BZ21" s="80"/>
      <c r="CA21"/>
    </row>
    <row r="22" spans="1:79" x14ac:dyDescent="0.25">
      <c r="D22" s="26" t="s">
        <v>34</v>
      </c>
      <c r="F22" s="10" t="s">
        <v>32</v>
      </c>
      <c r="Q22" s="1"/>
      <c r="S22" s="1"/>
      <c r="W22" s="91" t="s">
        <v>318</v>
      </c>
      <c r="X22" s="79">
        <f t="shared" si="9"/>
        <v>14330000</v>
      </c>
      <c r="Y22" s="79"/>
      <c r="Z22" s="79"/>
      <c r="AA22" s="79">
        <f t="shared" si="10"/>
        <v>5036734.38</v>
      </c>
      <c r="AB22" s="85">
        <f t="shared" si="13"/>
        <v>19366734.379999999</v>
      </c>
      <c r="AC22" s="80">
        <f>+AB22+AB21</f>
        <v>24403468.759999998</v>
      </c>
      <c r="AD22" s="90"/>
      <c r="AE22" s="79">
        <v>930000</v>
      </c>
      <c r="AF22" s="116"/>
      <c r="AG22" s="115"/>
      <c r="AH22" s="85">
        <v>672462.5</v>
      </c>
      <c r="AI22" s="85">
        <f t="shared" si="14"/>
        <v>1602462.5</v>
      </c>
      <c r="AJ22" s="80">
        <f>+AI22+AI21</f>
        <v>2274925</v>
      </c>
      <c r="AK22" s="79">
        <v>1485000</v>
      </c>
      <c r="AL22" s="116"/>
      <c r="AM22" s="115"/>
      <c r="AN22" s="85">
        <v>911350</v>
      </c>
      <c r="AO22" s="85">
        <f t="shared" si="15"/>
        <v>2396350</v>
      </c>
      <c r="AP22" s="80">
        <f>+AO22+AO21</f>
        <v>3307700</v>
      </c>
      <c r="AQ22" s="90">
        <v>2210000</v>
      </c>
      <c r="AR22" s="116"/>
      <c r="AS22" s="115">
        <v>4.4999999999999998E-2</v>
      </c>
      <c r="AT22" s="85">
        <v>149950</v>
      </c>
      <c r="AU22" s="85">
        <f t="shared" si="16"/>
        <v>2359950</v>
      </c>
      <c r="AV22" s="80">
        <f>+AU22+AU21</f>
        <v>2509900</v>
      </c>
      <c r="AW22" s="90">
        <v>1815000</v>
      </c>
      <c r="AX22" s="116"/>
      <c r="AY22" s="115">
        <v>4.4999999999999998E-2</v>
      </c>
      <c r="AZ22" s="85">
        <v>1332712.5</v>
      </c>
      <c r="BA22" s="85">
        <f t="shared" si="17"/>
        <v>3147712.5</v>
      </c>
      <c r="BB22" s="80">
        <f>+BA22+BA21</f>
        <v>4480425</v>
      </c>
      <c r="BC22" s="90">
        <v>4455000</v>
      </c>
      <c r="BD22" s="116" t="s">
        <v>198</v>
      </c>
      <c r="BE22" s="115">
        <v>0.04</v>
      </c>
      <c r="BF22" s="85">
        <v>961500</v>
      </c>
      <c r="BG22" s="85">
        <f t="shared" si="18"/>
        <v>5416500</v>
      </c>
      <c r="BH22" s="80">
        <f>+BG22+BG21</f>
        <v>6378000</v>
      </c>
      <c r="BI22" s="90">
        <v>1250000</v>
      </c>
      <c r="BJ22" s="116" t="s">
        <v>198</v>
      </c>
      <c r="BK22" s="115">
        <v>0.04</v>
      </c>
      <c r="BL22" s="85">
        <v>765218.75</v>
      </c>
      <c r="BM22" s="85">
        <f t="shared" si="19"/>
        <v>2015218.75</v>
      </c>
      <c r="BN22" s="80">
        <f>+BM22+BM21</f>
        <v>2780437.5</v>
      </c>
      <c r="BO22" s="90">
        <v>1360000</v>
      </c>
      <c r="BP22" s="116" t="s">
        <v>198</v>
      </c>
      <c r="BQ22" s="115">
        <v>0.03</v>
      </c>
      <c r="BR22" s="85">
        <v>167268.75</v>
      </c>
      <c r="BS22" s="85">
        <f t="shared" si="20"/>
        <v>1527268.75</v>
      </c>
      <c r="BT22" s="80">
        <f>+BS22+BS21</f>
        <v>1694537.5</v>
      </c>
      <c r="BU22" s="88">
        <v>825000</v>
      </c>
      <c r="BV22" s="87" t="s">
        <v>198</v>
      </c>
      <c r="BW22" s="86">
        <v>3.2500000000000001E-2</v>
      </c>
      <c r="BX22" s="85">
        <v>76271.88</v>
      </c>
      <c r="BY22" s="85">
        <f t="shared" si="21"/>
        <v>901271.88</v>
      </c>
      <c r="BZ22" s="80">
        <f>+BY22+BY21</f>
        <v>977543.76</v>
      </c>
      <c r="CA22"/>
    </row>
    <row r="23" spans="1:79" x14ac:dyDescent="0.25">
      <c r="D23" s="26" t="s">
        <v>35</v>
      </c>
      <c r="F23" s="10" t="s">
        <v>33</v>
      </c>
      <c r="Q23" s="1"/>
      <c r="S23" s="1"/>
      <c r="W23" s="91" t="s">
        <v>317</v>
      </c>
      <c r="X23" s="79">
        <f t="shared" si="9"/>
        <v>0</v>
      </c>
      <c r="Y23" s="79"/>
      <c r="Z23" s="79"/>
      <c r="AA23" s="79">
        <f t="shared" si="10"/>
        <v>4710090.63</v>
      </c>
      <c r="AB23" s="85">
        <f t="shared" si="13"/>
        <v>4710090.63</v>
      </c>
      <c r="AC23" s="80"/>
      <c r="AD23" s="90"/>
      <c r="AE23" s="79"/>
      <c r="AF23" s="116"/>
      <c r="AG23" s="115"/>
      <c r="AH23" s="85">
        <v>649212.5</v>
      </c>
      <c r="AI23" s="85">
        <f t="shared" si="14"/>
        <v>649212.5</v>
      </c>
      <c r="AJ23" s="80"/>
      <c r="AK23" s="79"/>
      <c r="AL23" s="116"/>
      <c r="AM23" s="115"/>
      <c r="AN23" s="85">
        <v>874225</v>
      </c>
      <c r="AO23" s="85">
        <f t="shared" si="15"/>
        <v>874225</v>
      </c>
      <c r="AP23" s="80"/>
      <c r="AQ23" s="90"/>
      <c r="AR23" s="116"/>
      <c r="AS23" s="115"/>
      <c r="AT23" s="85">
        <v>94700</v>
      </c>
      <c r="AU23" s="85">
        <f t="shared" si="16"/>
        <v>94700</v>
      </c>
      <c r="AV23" s="80"/>
      <c r="AW23" s="90"/>
      <c r="AX23" s="116"/>
      <c r="AY23" s="115"/>
      <c r="AZ23" s="85">
        <v>1291875</v>
      </c>
      <c r="BA23" s="85">
        <f t="shared" si="17"/>
        <v>1291875</v>
      </c>
      <c r="BB23" s="80"/>
      <c r="BC23" s="90"/>
      <c r="BD23" s="116"/>
      <c r="BE23" s="115"/>
      <c r="BF23" s="85">
        <v>850125</v>
      </c>
      <c r="BG23" s="85">
        <f t="shared" si="18"/>
        <v>850125</v>
      </c>
      <c r="BH23" s="80"/>
      <c r="BI23" s="90"/>
      <c r="BJ23" s="116"/>
      <c r="BK23" s="115"/>
      <c r="BL23" s="85">
        <v>740218.75</v>
      </c>
      <c r="BM23" s="85">
        <f t="shared" si="19"/>
        <v>740218.75</v>
      </c>
      <c r="BN23" s="80"/>
      <c r="BO23" s="90"/>
      <c r="BP23" s="116"/>
      <c r="BQ23" s="115"/>
      <c r="BR23" s="85">
        <v>146868.75</v>
      </c>
      <c r="BS23" s="85">
        <f t="shared" si="20"/>
        <v>146868.75</v>
      </c>
      <c r="BT23" s="80"/>
      <c r="BU23" s="88">
        <v>0</v>
      </c>
      <c r="BV23" s="87"/>
      <c r="BW23" s="86"/>
      <c r="BX23" s="85">
        <v>62865.63</v>
      </c>
      <c r="BY23" s="85">
        <f t="shared" si="21"/>
        <v>62865.63</v>
      </c>
      <c r="BZ23" s="80"/>
      <c r="CA23"/>
    </row>
    <row r="24" spans="1:79" x14ac:dyDescent="0.25">
      <c r="W24" s="91" t="s">
        <v>316</v>
      </c>
      <c r="X24" s="79">
        <f t="shared" si="9"/>
        <v>14990000</v>
      </c>
      <c r="Y24" s="79"/>
      <c r="Z24" s="79"/>
      <c r="AA24" s="79">
        <f t="shared" si="10"/>
        <v>4710090.63</v>
      </c>
      <c r="AB24" s="85">
        <f t="shared" si="13"/>
        <v>19700090.629999999</v>
      </c>
      <c r="AC24" s="80">
        <f>+AB24+AB23</f>
        <v>24410181.259999998</v>
      </c>
      <c r="AD24" s="90"/>
      <c r="AE24" s="79">
        <v>965000</v>
      </c>
      <c r="AF24" s="116"/>
      <c r="AG24" s="115"/>
      <c r="AH24" s="85">
        <v>649212.5</v>
      </c>
      <c r="AI24" s="85">
        <f t="shared" si="14"/>
        <v>1614212.5</v>
      </c>
      <c r="AJ24" s="80">
        <f>+AI24+AI23</f>
        <v>2263425</v>
      </c>
      <c r="AK24" s="79">
        <v>1560000</v>
      </c>
      <c r="AL24" s="116"/>
      <c r="AM24" s="115"/>
      <c r="AN24" s="85">
        <v>874225</v>
      </c>
      <c r="AO24" s="85">
        <f t="shared" si="15"/>
        <v>2434225</v>
      </c>
      <c r="AP24" s="80">
        <f>+AO24+AO23</f>
        <v>3308450</v>
      </c>
      <c r="AQ24" s="90">
        <v>2320000</v>
      </c>
      <c r="AR24" s="116"/>
      <c r="AS24" s="115">
        <v>0.05</v>
      </c>
      <c r="AT24" s="85">
        <v>94700</v>
      </c>
      <c r="AU24" s="85">
        <f t="shared" si="16"/>
        <v>2414700</v>
      </c>
      <c r="AV24" s="80">
        <f>+AU24+AU23</f>
        <v>2509400</v>
      </c>
      <c r="AW24" s="90">
        <v>1890000</v>
      </c>
      <c r="AX24" s="116"/>
      <c r="AY24" s="115">
        <v>0.05</v>
      </c>
      <c r="AZ24" s="85">
        <v>1291875</v>
      </c>
      <c r="BA24" s="85">
        <f t="shared" si="17"/>
        <v>3181875</v>
      </c>
      <c r="BB24" s="80">
        <f>+BA24+BA23</f>
        <v>4473750</v>
      </c>
      <c r="BC24" s="90">
        <v>4670000</v>
      </c>
      <c r="BD24" s="116" t="s">
        <v>198</v>
      </c>
      <c r="BE24" s="115">
        <v>0.05</v>
      </c>
      <c r="BF24" s="85">
        <v>850125</v>
      </c>
      <c r="BG24" s="85">
        <f t="shared" si="18"/>
        <v>5520125</v>
      </c>
      <c r="BH24" s="80">
        <f>+BG24+BG23</f>
        <v>6370250</v>
      </c>
      <c r="BI24" s="90">
        <v>1310000</v>
      </c>
      <c r="BJ24" s="116" t="s">
        <v>198</v>
      </c>
      <c r="BK24" s="115">
        <v>0.05</v>
      </c>
      <c r="BL24" s="85">
        <v>740218.75</v>
      </c>
      <c r="BM24" s="85">
        <f t="shared" si="19"/>
        <v>2050218.75</v>
      </c>
      <c r="BN24" s="80">
        <f>+BM24+BM23</f>
        <v>2790437.5</v>
      </c>
      <c r="BO24" s="90">
        <v>1415000</v>
      </c>
      <c r="BP24" s="116" t="s">
        <v>198</v>
      </c>
      <c r="BQ24" s="115">
        <v>0.03</v>
      </c>
      <c r="BR24" s="85">
        <v>146868.75</v>
      </c>
      <c r="BS24" s="85">
        <f t="shared" si="20"/>
        <v>1561868.75</v>
      </c>
      <c r="BT24" s="80">
        <f>+BS24+BS23</f>
        <v>1708737.5</v>
      </c>
      <c r="BU24" s="88">
        <v>860000</v>
      </c>
      <c r="BV24" s="87" t="s">
        <v>198</v>
      </c>
      <c r="BW24" s="86">
        <v>3.3750000000000002E-2</v>
      </c>
      <c r="BX24" s="85">
        <v>62865.63</v>
      </c>
      <c r="BY24" s="85">
        <f t="shared" si="21"/>
        <v>922865.63</v>
      </c>
      <c r="BZ24" s="80">
        <f>+BY24+BY23</f>
        <v>985731.26</v>
      </c>
      <c r="CA24"/>
    </row>
    <row r="25" spans="1:79" x14ac:dyDescent="0.25">
      <c r="D25" s="26" t="s">
        <v>65</v>
      </c>
      <c r="W25" s="91" t="s">
        <v>315</v>
      </c>
      <c r="X25" s="79">
        <f t="shared" si="9"/>
        <v>0</v>
      </c>
      <c r="Y25" s="79"/>
      <c r="Z25" s="79"/>
      <c r="AA25" s="79">
        <f t="shared" si="10"/>
        <v>4368078.13</v>
      </c>
      <c r="AB25" s="85">
        <f t="shared" si="13"/>
        <v>4368078.13</v>
      </c>
      <c r="AC25" s="80"/>
      <c r="AD25" s="90"/>
      <c r="AE25" s="79"/>
      <c r="AF25" s="116"/>
      <c r="AG25" s="115"/>
      <c r="AH25" s="85">
        <v>625087.5</v>
      </c>
      <c r="AI25" s="85">
        <f t="shared" si="14"/>
        <v>625087.5</v>
      </c>
      <c r="AJ25" s="80"/>
      <c r="AK25" s="79"/>
      <c r="AL25" s="116"/>
      <c r="AM25" s="115"/>
      <c r="AN25" s="85">
        <v>835225</v>
      </c>
      <c r="AO25" s="85">
        <f t="shared" si="15"/>
        <v>835225</v>
      </c>
      <c r="AP25" s="80"/>
      <c r="AQ25" s="90"/>
      <c r="AR25" s="116"/>
      <c r="AS25" s="115"/>
      <c r="AT25" s="85">
        <v>48300</v>
      </c>
      <c r="AU25" s="85">
        <f t="shared" si="16"/>
        <v>48300</v>
      </c>
      <c r="AV25" s="80"/>
      <c r="AW25" s="90"/>
      <c r="AX25" s="116"/>
      <c r="AY25" s="115"/>
      <c r="AZ25" s="85">
        <v>1244625</v>
      </c>
      <c r="BA25" s="85">
        <f t="shared" si="17"/>
        <v>1244625</v>
      </c>
      <c r="BB25" s="80"/>
      <c r="BC25" s="90"/>
      <c r="BD25" s="116"/>
      <c r="BE25" s="115"/>
      <c r="BF25" s="85">
        <v>733375</v>
      </c>
      <c r="BG25" s="85">
        <f t="shared" si="18"/>
        <v>733375</v>
      </c>
      <c r="BH25" s="80"/>
      <c r="BI25" s="90"/>
      <c r="BJ25" s="116"/>
      <c r="BK25" s="115"/>
      <c r="BL25" s="85">
        <v>707468.75</v>
      </c>
      <c r="BM25" s="85">
        <f t="shared" si="19"/>
        <v>707468.75</v>
      </c>
      <c r="BN25" s="80"/>
      <c r="BO25" s="90"/>
      <c r="BP25" s="116"/>
      <c r="BQ25" s="115"/>
      <c r="BR25" s="85">
        <v>125643.75</v>
      </c>
      <c r="BS25" s="85">
        <f t="shared" si="20"/>
        <v>125643.75</v>
      </c>
      <c r="BT25" s="80"/>
      <c r="BU25" s="88">
        <v>0</v>
      </c>
      <c r="BV25" s="87"/>
      <c r="BW25" s="86"/>
      <c r="BX25" s="85">
        <v>48353.13</v>
      </c>
      <c r="BY25" s="85">
        <f t="shared" si="21"/>
        <v>48353.13</v>
      </c>
      <c r="BZ25" s="80"/>
      <c r="CA25"/>
    </row>
    <row r="26" spans="1:79" x14ac:dyDescent="0.25">
      <c r="W26" s="91" t="s">
        <v>314</v>
      </c>
      <c r="X26" s="79">
        <f t="shared" si="9"/>
        <v>12305000</v>
      </c>
      <c r="Y26" s="79"/>
      <c r="Z26" s="79"/>
      <c r="AA26" s="79">
        <f t="shared" si="10"/>
        <v>4368078.13</v>
      </c>
      <c r="AB26" s="85">
        <f t="shared" si="13"/>
        <v>16673078.129999999</v>
      </c>
      <c r="AC26" s="80">
        <f>+AB26+AB25</f>
        <v>21041156.259999998</v>
      </c>
      <c r="AD26" s="90"/>
      <c r="AE26" s="79">
        <v>1005000</v>
      </c>
      <c r="AF26" s="116"/>
      <c r="AG26" s="115"/>
      <c r="AH26" s="85">
        <v>625087.5</v>
      </c>
      <c r="AI26" s="85">
        <f t="shared" si="14"/>
        <v>1630087.5</v>
      </c>
      <c r="AJ26" s="80">
        <f>+AI26+AI25</f>
        <v>2255175</v>
      </c>
      <c r="AK26" s="79">
        <v>1640000</v>
      </c>
      <c r="AL26" s="116"/>
      <c r="AM26" s="115"/>
      <c r="AN26" s="85">
        <v>835225</v>
      </c>
      <c r="AO26" s="85">
        <f t="shared" si="15"/>
        <v>2475225</v>
      </c>
      <c r="AP26" s="80">
        <f>+AO26+AO25</f>
        <v>3310450</v>
      </c>
      <c r="AQ26" s="90">
        <v>2415000</v>
      </c>
      <c r="AR26" s="116"/>
      <c r="AS26" s="115">
        <v>0.05</v>
      </c>
      <c r="AT26" s="85">
        <v>48300</v>
      </c>
      <c r="AU26" s="85">
        <f t="shared" si="16"/>
        <v>2463300</v>
      </c>
      <c r="AV26" s="80">
        <f>+AU26+AU25</f>
        <v>2511600</v>
      </c>
      <c r="AW26" s="90">
        <v>1985000</v>
      </c>
      <c r="AX26" s="116"/>
      <c r="AY26" s="115">
        <v>0.05</v>
      </c>
      <c r="AZ26" s="85">
        <v>1244625</v>
      </c>
      <c r="BA26" s="85">
        <f t="shared" si="17"/>
        <v>3229625</v>
      </c>
      <c r="BB26" s="80">
        <f>+BA26+BA25</f>
        <v>4474250</v>
      </c>
      <c r="BC26" s="90">
        <v>1515000</v>
      </c>
      <c r="BD26" s="116" t="s">
        <v>198</v>
      </c>
      <c r="BE26" s="115">
        <v>0.05</v>
      </c>
      <c r="BF26" s="85">
        <v>733375</v>
      </c>
      <c r="BG26" s="85">
        <f t="shared" si="18"/>
        <v>2248375</v>
      </c>
      <c r="BH26" s="80">
        <f>+BG26+BG25</f>
        <v>2981750</v>
      </c>
      <c r="BI26" s="90">
        <v>1380000</v>
      </c>
      <c r="BJ26" s="116" t="s">
        <v>198</v>
      </c>
      <c r="BK26" s="115">
        <v>0.05</v>
      </c>
      <c r="BL26" s="85">
        <v>707468.75</v>
      </c>
      <c r="BM26" s="85">
        <f t="shared" si="19"/>
        <v>2087468.75</v>
      </c>
      <c r="BN26" s="80">
        <f>+BM26+BM25</f>
        <v>2794937.5</v>
      </c>
      <c r="BO26" s="90">
        <v>1470000</v>
      </c>
      <c r="BP26" s="116" t="s">
        <v>198</v>
      </c>
      <c r="BQ26" s="115">
        <v>0.03</v>
      </c>
      <c r="BR26" s="85">
        <v>125643.75</v>
      </c>
      <c r="BS26" s="85">
        <f t="shared" si="20"/>
        <v>1595643.75</v>
      </c>
      <c r="BT26" s="80">
        <f>+BS26+BS25</f>
        <v>1721287.5</v>
      </c>
      <c r="BU26" s="88">
        <v>895000</v>
      </c>
      <c r="BV26" s="87" t="s">
        <v>198</v>
      </c>
      <c r="BW26" s="86">
        <v>3.3750000000000002E-2</v>
      </c>
      <c r="BX26" s="85">
        <v>48353.13</v>
      </c>
      <c r="BY26" s="85">
        <f t="shared" si="21"/>
        <v>943353.13</v>
      </c>
      <c r="BZ26" s="80">
        <f>+BY26+BY25</f>
        <v>991706.26</v>
      </c>
      <c r="CA26"/>
    </row>
    <row r="27" spans="1:79" x14ac:dyDescent="0.25">
      <c r="D27" s="182" t="s">
        <v>454</v>
      </c>
      <c r="F27" s="10" t="s">
        <v>456</v>
      </c>
      <c r="W27" s="91" t="s">
        <v>313</v>
      </c>
      <c r="X27" s="79">
        <f t="shared" si="9"/>
        <v>0</v>
      </c>
      <c r="Y27" s="79"/>
      <c r="Z27" s="79"/>
      <c r="AA27" s="79">
        <f t="shared" si="10"/>
        <v>4094500</v>
      </c>
      <c r="AB27" s="85">
        <f t="shared" si="13"/>
        <v>4094500</v>
      </c>
      <c r="AC27" s="80"/>
      <c r="AD27" s="90"/>
      <c r="AE27" s="79"/>
      <c r="AF27" s="116"/>
      <c r="AG27" s="115"/>
      <c r="AH27" s="85">
        <v>599962.5</v>
      </c>
      <c r="AI27" s="85">
        <f t="shared" si="14"/>
        <v>599962.5</v>
      </c>
      <c r="AJ27" s="80"/>
      <c r="AK27" s="79"/>
      <c r="AL27" s="116"/>
      <c r="AM27" s="115"/>
      <c r="AN27" s="85">
        <v>794225</v>
      </c>
      <c r="AO27" s="85">
        <f t="shared" si="15"/>
        <v>794225</v>
      </c>
      <c r="AP27" s="80"/>
      <c r="AQ27" s="90"/>
      <c r="AR27" s="116"/>
      <c r="AS27" s="115"/>
      <c r="AT27" s="85"/>
      <c r="AU27" s="85">
        <f t="shared" si="16"/>
        <v>0</v>
      </c>
      <c r="AV27" s="80"/>
      <c r="AW27" s="90"/>
      <c r="AX27" s="116"/>
      <c r="AY27" s="115"/>
      <c r="AZ27" s="85">
        <v>1195000</v>
      </c>
      <c r="BA27" s="85">
        <f t="shared" si="17"/>
        <v>1195000</v>
      </c>
      <c r="BB27" s="80"/>
      <c r="BC27" s="90"/>
      <c r="BD27" s="116"/>
      <c r="BE27" s="115"/>
      <c r="BF27" s="85">
        <v>695500</v>
      </c>
      <c r="BG27" s="85">
        <f t="shared" si="18"/>
        <v>695500</v>
      </c>
      <c r="BH27" s="80"/>
      <c r="BI27" s="90"/>
      <c r="BJ27" s="116"/>
      <c r="BK27" s="115"/>
      <c r="BL27" s="85">
        <v>672968.75</v>
      </c>
      <c r="BM27" s="85">
        <f t="shared" si="19"/>
        <v>672968.75</v>
      </c>
      <c r="BN27" s="80"/>
      <c r="BO27" s="90"/>
      <c r="BP27" s="116"/>
      <c r="BQ27" s="115"/>
      <c r="BR27" s="85">
        <v>103593.75</v>
      </c>
      <c r="BS27" s="85">
        <f t="shared" si="20"/>
        <v>103593.75</v>
      </c>
      <c r="BT27" s="80"/>
      <c r="BU27" s="88">
        <v>0</v>
      </c>
      <c r="BV27" s="87"/>
      <c r="BW27" s="86"/>
      <c r="BX27" s="85">
        <v>33250</v>
      </c>
      <c r="BY27" s="85">
        <f t="shared" si="21"/>
        <v>33250</v>
      </c>
      <c r="BZ27" s="80"/>
      <c r="CA27"/>
    </row>
    <row r="28" spans="1:79" x14ac:dyDescent="0.25">
      <c r="W28" s="91" t="s">
        <v>312</v>
      </c>
      <c r="X28" s="79">
        <f t="shared" si="9"/>
        <v>10315000</v>
      </c>
      <c r="Y28" s="79"/>
      <c r="Z28" s="79"/>
      <c r="AA28" s="79">
        <f t="shared" si="10"/>
        <v>4094500</v>
      </c>
      <c r="AB28" s="85">
        <f t="shared" si="13"/>
        <v>14409500</v>
      </c>
      <c r="AC28" s="80">
        <f>+AB28+AB27</f>
        <v>18504000</v>
      </c>
      <c r="AD28" s="90"/>
      <c r="AE28" s="79">
        <v>1045000</v>
      </c>
      <c r="AF28" s="116"/>
      <c r="AG28" s="115"/>
      <c r="AH28" s="85">
        <v>599962.5</v>
      </c>
      <c r="AI28" s="85">
        <f t="shared" si="14"/>
        <v>1644962.5</v>
      </c>
      <c r="AJ28" s="80">
        <f>+AI28+AI27</f>
        <v>2244925</v>
      </c>
      <c r="AK28" s="79">
        <v>1705000</v>
      </c>
      <c r="AL28" s="116"/>
      <c r="AM28" s="115"/>
      <c r="AN28" s="85">
        <v>794225</v>
      </c>
      <c r="AO28" s="85">
        <f t="shared" si="15"/>
        <v>2499225</v>
      </c>
      <c r="AP28" s="80">
        <f>+AO28+AO27</f>
        <v>3293450</v>
      </c>
      <c r="AQ28" s="90"/>
      <c r="AR28" s="116"/>
      <c r="AS28" s="115">
        <v>0.05</v>
      </c>
      <c r="AT28" s="85"/>
      <c r="AU28" s="85">
        <f t="shared" si="16"/>
        <v>0</v>
      </c>
      <c r="AV28" s="80">
        <f>+AU28+AU27</f>
        <v>0</v>
      </c>
      <c r="AW28" s="90">
        <v>2085000</v>
      </c>
      <c r="AX28" s="116"/>
      <c r="AY28" s="115">
        <v>0.05</v>
      </c>
      <c r="AZ28" s="85">
        <v>1195000</v>
      </c>
      <c r="BA28" s="85">
        <f t="shared" si="17"/>
        <v>3280000</v>
      </c>
      <c r="BB28" s="80">
        <f>+BA28+BA27</f>
        <v>4475000</v>
      </c>
      <c r="BC28" s="90">
        <v>1575000</v>
      </c>
      <c r="BD28" s="116" t="s">
        <v>198</v>
      </c>
      <c r="BE28" s="115">
        <v>0.04</v>
      </c>
      <c r="BF28" s="85">
        <v>695500</v>
      </c>
      <c r="BG28" s="85">
        <f t="shared" si="18"/>
        <v>2270500</v>
      </c>
      <c r="BH28" s="80">
        <f>+BG28+BG27</f>
        <v>2966000</v>
      </c>
      <c r="BI28" s="90">
        <v>1445000</v>
      </c>
      <c r="BJ28" s="116" t="s">
        <v>198</v>
      </c>
      <c r="BK28" s="115">
        <v>0.04</v>
      </c>
      <c r="BL28" s="85">
        <v>672968.75</v>
      </c>
      <c r="BM28" s="85">
        <f t="shared" si="19"/>
        <v>2117968.75</v>
      </c>
      <c r="BN28" s="80">
        <f>+BM28+BM27</f>
        <v>2790937.5</v>
      </c>
      <c r="BO28" s="90">
        <v>1530000</v>
      </c>
      <c r="BP28" s="116" t="s">
        <v>198</v>
      </c>
      <c r="BQ28" s="115">
        <v>3.125E-2</v>
      </c>
      <c r="BR28" s="85">
        <v>103593.75</v>
      </c>
      <c r="BS28" s="85">
        <f t="shared" si="20"/>
        <v>1633593.75</v>
      </c>
      <c r="BT28" s="80">
        <f>+BS28+BS27</f>
        <v>1737187.5</v>
      </c>
      <c r="BU28" s="88">
        <v>930000</v>
      </c>
      <c r="BV28" s="87" t="s">
        <v>198</v>
      </c>
      <c r="BW28" s="86">
        <v>3.5000000000000003E-2</v>
      </c>
      <c r="BX28" s="85">
        <v>33250</v>
      </c>
      <c r="BY28" s="85">
        <f t="shared" si="21"/>
        <v>963250</v>
      </c>
      <c r="BZ28" s="80">
        <f>+BY28+BY27</f>
        <v>996500</v>
      </c>
      <c r="CA28"/>
    </row>
    <row r="29" spans="1:79" ht="15.75" x14ac:dyDescent="0.25">
      <c r="A29" s="13" t="s">
        <v>15</v>
      </c>
      <c r="B29" s="13" t="s">
        <v>37</v>
      </c>
      <c r="C29" s="14"/>
      <c r="D29" s="14"/>
      <c r="E29" s="14"/>
      <c r="F29" s="14"/>
      <c r="W29" s="91" t="s">
        <v>311</v>
      </c>
      <c r="X29" s="79">
        <f t="shared" si="9"/>
        <v>0</v>
      </c>
      <c r="Y29" s="79"/>
      <c r="Z29" s="79"/>
      <c r="AA29" s="79">
        <f t="shared" si="10"/>
        <v>3865168.75</v>
      </c>
      <c r="AB29" s="85">
        <f t="shared" si="13"/>
        <v>3865168.75</v>
      </c>
      <c r="AC29" s="80"/>
      <c r="AD29" s="90"/>
      <c r="AE29" s="79"/>
      <c r="AF29" s="116"/>
      <c r="AG29" s="115"/>
      <c r="AH29" s="85">
        <v>573837.5</v>
      </c>
      <c r="AI29" s="85">
        <f t="shared" si="14"/>
        <v>573837.5</v>
      </c>
      <c r="AJ29" s="80"/>
      <c r="AK29" s="79"/>
      <c r="AL29" s="116"/>
      <c r="AM29" s="115"/>
      <c r="AN29" s="85">
        <v>751600</v>
      </c>
      <c r="AO29" s="85">
        <f t="shared" si="15"/>
        <v>751600</v>
      </c>
      <c r="AP29" s="80"/>
      <c r="AQ29" s="90"/>
      <c r="AR29" s="116"/>
      <c r="AS29" s="115"/>
      <c r="AT29" s="85"/>
      <c r="AU29" s="85">
        <f t="shared" si="16"/>
        <v>0</v>
      </c>
      <c r="AV29" s="80"/>
      <c r="AW29" s="90"/>
      <c r="AX29" s="116"/>
      <c r="AY29" s="115"/>
      <c r="AZ29" s="85">
        <v>1142875</v>
      </c>
      <c r="BA29" s="85">
        <f t="shared" si="17"/>
        <v>1142875</v>
      </c>
      <c r="BB29" s="80"/>
      <c r="BC29" s="90"/>
      <c r="BD29" s="116"/>
      <c r="BE29" s="115"/>
      <c r="BF29" s="85">
        <v>656125</v>
      </c>
      <c r="BG29" s="85">
        <f t="shared" si="18"/>
        <v>656125</v>
      </c>
      <c r="BH29" s="80"/>
      <c r="BI29" s="90"/>
      <c r="BJ29" s="116"/>
      <c r="BK29" s="115"/>
      <c r="BL29" s="85">
        <v>644068.75</v>
      </c>
      <c r="BM29" s="85">
        <f t="shared" si="19"/>
        <v>644068.75</v>
      </c>
      <c r="BN29" s="80"/>
      <c r="BO29" s="90"/>
      <c r="BP29" s="116"/>
      <c r="BQ29" s="115"/>
      <c r="BR29" s="85">
        <v>79687.5</v>
      </c>
      <c r="BS29" s="85">
        <f t="shared" si="20"/>
        <v>79687.5</v>
      </c>
      <c r="BT29" s="80"/>
      <c r="BU29" s="88">
        <v>0</v>
      </c>
      <c r="BV29" s="87"/>
      <c r="BW29" s="86"/>
      <c r="BX29" s="85">
        <v>16975</v>
      </c>
      <c r="BY29" s="85">
        <f t="shared" si="21"/>
        <v>16975</v>
      </c>
      <c r="BZ29" s="80"/>
      <c r="CA29"/>
    </row>
    <row r="30" spans="1:79" x14ac:dyDescent="0.25">
      <c r="W30" s="91" t="s">
        <v>310</v>
      </c>
      <c r="X30" s="79">
        <f t="shared" si="9"/>
        <v>10770000</v>
      </c>
      <c r="Y30" s="79"/>
      <c r="Z30" s="79"/>
      <c r="AA30" s="79">
        <f t="shared" si="10"/>
        <v>3865168.75</v>
      </c>
      <c r="AB30" s="85">
        <f t="shared" si="13"/>
        <v>14635168.75</v>
      </c>
      <c r="AC30" s="80">
        <f>+AB30+AB29</f>
        <v>18500337.5</v>
      </c>
      <c r="AD30" s="90"/>
      <c r="AE30" s="79">
        <v>1090000</v>
      </c>
      <c r="AF30" s="116"/>
      <c r="AG30" s="115"/>
      <c r="AH30" s="85">
        <v>573837.5</v>
      </c>
      <c r="AI30" s="85">
        <f t="shared" si="14"/>
        <v>1663837.5</v>
      </c>
      <c r="AJ30" s="80">
        <f>+AI30+AI29</f>
        <v>2237675</v>
      </c>
      <c r="AK30" s="79">
        <v>1775000</v>
      </c>
      <c r="AL30" s="116"/>
      <c r="AM30" s="115"/>
      <c r="AN30" s="85">
        <v>751600</v>
      </c>
      <c r="AO30" s="85">
        <f t="shared" si="15"/>
        <v>2526600</v>
      </c>
      <c r="AP30" s="80">
        <f>+AO30+AO29</f>
        <v>3278200</v>
      </c>
      <c r="AQ30" s="90"/>
      <c r="AR30" s="116"/>
      <c r="AS30" s="115">
        <v>0.04</v>
      </c>
      <c r="AT30" s="85"/>
      <c r="AU30" s="85">
        <f t="shared" si="16"/>
        <v>0</v>
      </c>
      <c r="AV30" s="80">
        <f>+AU30+AU29</f>
        <v>0</v>
      </c>
      <c r="AW30" s="90">
        <v>2185000</v>
      </c>
      <c r="AX30" s="116"/>
      <c r="AY30" s="115">
        <v>0.04</v>
      </c>
      <c r="AZ30" s="85">
        <v>1142875</v>
      </c>
      <c r="BA30" s="85">
        <f t="shared" si="17"/>
        <v>3327875</v>
      </c>
      <c r="BB30" s="80">
        <f>+BA30+BA29</f>
        <v>4470750</v>
      </c>
      <c r="BC30" s="90">
        <v>1640000</v>
      </c>
      <c r="BD30" s="116" t="s">
        <v>198</v>
      </c>
      <c r="BE30" s="115">
        <v>0.05</v>
      </c>
      <c r="BF30" s="85">
        <v>656125</v>
      </c>
      <c r="BG30" s="85">
        <f t="shared" si="18"/>
        <v>2296125</v>
      </c>
      <c r="BH30" s="80">
        <f>+BG30+BG29</f>
        <v>2952250</v>
      </c>
      <c r="BI30" s="90">
        <v>1520000</v>
      </c>
      <c r="BJ30" s="116" t="s">
        <v>198</v>
      </c>
      <c r="BK30" s="115">
        <v>0.05</v>
      </c>
      <c r="BL30" s="85">
        <v>644068.75</v>
      </c>
      <c r="BM30" s="85">
        <f t="shared" si="19"/>
        <v>2164068.75</v>
      </c>
      <c r="BN30" s="80">
        <f>+BM30+BM29</f>
        <v>2808137.5</v>
      </c>
      <c r="BO30" s="90">
        <v>1590000</v>
      </c>
      <c r="BP30" s="116" t="s">
        <v>198</v>
      </c>
      <c r="BQ30" s="115">
        <v>3.125E-2</v>
      </c>
      <c r="BR30" s="85">
        <v>79687.5</v>
      </c>
      <c r="BS30" s="85">
        <f t="shared" si="20"/>
        <v>1669687.5</v>
      </c>
      <c r="BT30" s="80">
        <f>+BS30+BS29</f>
        <v>1749375</v>
      </c>
      <c r="BU30" s="88">
        <v>970000</v>
      </c>
      <c r="BV30" s="87" t="s">
        <v>198</v>
      </c>
      <c r="BW30" s="86">
        <v>3.5000000000000003E-2</v>
      </c>
      <c r="BX30" s="85">
        <v>16975</v>
      </c>
      <c r="BY30" s="85">
        <f t="shared" si="21"/>
        <v>986975</v>
      </c>
      <c r="BZ30" s="80">
        <f>+BY30+BY29</f>
        <v>1003950</v>
      </c>
      <c r="CA30"/>
    </row>
    <row r="31" spans="1:79" x14ac:dyDescent="0.25">
      <c r="B31" s="17" t="s">
        <v>6</v>
      </c>
      <c r="D31" s="28" t="s">
        <v>29</v>
      </c>
      <c r="W31" s="91" t="s">
        <v>309</v>
      </c>
      <c r="X31" s="79">
        <f t="shared" si="9"/>
        <v>0</v>
      </c>
      <c r="Y31" s="79"/>
      <c r="Z31" s="79"/>
      <c r="AA31" s="79">
        <f t="shared" si="10"/>
        <v>3646775</v>
      </c>
      <c r="AB31" s="85">
        <f t="shared" si="13"/>
        <v>3646775</v>
      </c>
      <c r="AC31" s="80"/>
      <c r="AD31" s="90"/>
      <c r="AE31" s="79"/>
      <c r="AF31" s="116"/>
      <c r="AG31" s="115"/>
      <c r="AH31" s="85">
        <v>546587.5</v>
      </c>
      <c r="AI31" s="85">
        <f t="shared" si="14"/>
        <v>546587.5</v>
      </c>
      <c r="AJ31" s="80"/>
      <c r="AK31" s="79"/>
      <c r="AL31" s="116"/>
      <c r="AM31" s="115"/>
      <c r="AN31" s="85">
        <v>724975</v>
      </c>
      <c r="AO31" s="85">
        <f t="shared" si="15"/>
        <v>724975</v>
      </c>
      <c r="AP31" s="80"/>
      <c r="AQ31" s="90"/>
      <c r="AR31" s="116"/>
      <c r="AS31" s="115"/>
      <c r="AT31" s="85"/>
      <c r="AU31" s="85">
        <f t="shared" si="16"/>
        <v>0</v>
      </c>
      <c r="AV31" s="80"/>
      <c r="AW31" s="90"/>
      <c r="AX31" s="116"/>
      <c r="AY31" s="115"/>
      <c r="AZ31" s="85">
        <v>1099175</v>
      </c>
      <c r="BA31" s="85">
        <f t="shared" si="17"/>
        <v>1099175</v>
      </c>
      <c r="BB31" s="80"/>
      <c r="BC31" s="90"/>
      <c r="BD31" s="116"/>
      <c r="BE31" s="115"/>
      <c r="BF31" s="85">
        <v>615125</v>
      </c>
      <c r="BG31" s="85">
        <f t="shared" si="18"/>
        <v>615125</v>
      </c>
      <c r="BH31" s="80"/>
      <c r="BI31" s="90"/>
      <c r="BJ31" s="116"/>
      <c r="BK31" s="115"/>
      <c r="BL31" s="85">
        <v>606068.75</v>
      </c>
      <c r="BM31" s="85">
        <f t="shared" si="19"/>
        <v>606068.75</v>
      </c>
      <c r="BN31" s="80"/>
      <c r="BO31" s="90"/>
      <c r="BP31" s="116"/>
      <c r="BQ31" s="115"/>
      <c r="BR31" s="85">
        <v>54843.75</v>
      </c>
      <c r="BS31" s="85">
        <f t="shared" si="20"/>
        <v>54843.75</v>
      </c>
      <c r="BT31" s="80"/>
      <c r="BU31" s="79">
        <v>0</v>
      </c>
      <c r="BV31" s="87"/>
      <c r="BW31" s="86"/>
      <c r="BX31" s="85">
        <v>0</v>
      </c>
      <c r="BY31" s="85">
        <f t="shared" si="21"/>
        <v>0</v>
      </c>
      <c r="BZ31" s="80"/>
      <c r="CA31"/>
    </row>
    <row r="32" spans="1:79" x14ac:dyDescent="0.25">
      <c r="B32" s="19"/>
      <c r="W32" s="91" t="s">
        <v>308</v>
      </c>
      <c r="X32" s="79">
        <f t="shared" si="9"/>
        <v>10230000</v>
      </c>
      <c r="Y32" s="79"/>
      <c r="Z32" s="79"/>
      <c r="AA32" s="79">
        <f t="shared" si="10"/>
        <v>3646775</v>
      </c>
      <c r="AB32" s="85">
        <f t="shared" si="13"/>
        <v>13876775</v>
      </c>
      <c r="AC32" s="80">
        <f>+AB32+AB31</f>
        <v>17523550</v>
      </c>
      <c r="AD32" s="90"/>
      <c r="AE32" s="79">
        <v>1145000</v>
      </c>
      <c r="AF32" s="116"/>
      <c r="AG32" s="115"/>
      <c r="AH32" s="85">
        <v>546587.5</v>
      </c>
      <c r="AI32" s="85">
        <f t="shared" si="14"/>
        <v>1691587.5</v>
      </c>
      <c r="AJ32" s="80">
        <f>+AI32+AI31</f>
        <v>2238175</v>
      </c>
      <c r="AK32" s="79">
        <v>1835000</v>
      </c>
      <c r="AL32" s="116"/>
      <c r="AM32" s="115"/>
      <c r="AN32" s="85">
        <v>724975</v>
      </c>
      <c r="AO32" s="85">
        <f t="shared" si="15"/>
        <v>2559975</v>
      </c>
      <c r="AP32" s="80">
        <f>+AO32+AO31</f>
        <v>3284950</v>
      </c>
      <c r="AQ32" s="90"/>
      <c r="AR32" s="116"/>
      <c r="AS32" s="115">
        <v>4.4999999999999998E-2</v>
      </c>
      <c r="AT32" s="85"/>
      <c r="AU32" s="85">
        <f t="shared" si="16"/>
        <v>0</v>
      </c>
      <c r="AV32" s="80">
        <f>+AU32+AU31</f>
        <v>0</v>
      </c>
      <c r="AW32" s="90">
        <v>2295000</v>
      </c>
      <c r="AX32" s="116"/>
      <c r="AY32" s="115">
        <v>4.4999999999999998E-2</v>
      </c>
      <c r="AZ32" s="85">
        <v>1099175</v>
      </c>
      <c r="BA32" s="85">
        <f t="shared" si="17"/>
        <v>3394175</v>
      </c>
      <c r="BB32" s="80">
        <f>+BA32+BA31</f>
        <v>4493350</v>
      </c>
      <c r="BC32" s="90">
        <v>1705000</v>
      </c>
      <c r="BD32" s="116" t="s">
        <v>198</v>
      </c>
      <c r="BE32" s="115">
        <v>3.3750000000000002E-2</v>
      </c>
      <c r="BF32" s="85">
        <v>615125</v>
      </c>
      <c r="BG32" s="85">
        <f t="shared" si="18"/>
        <v>2320125</v>
      </c>
      <c r="BH32" s="80">
        <f>+BG32+BG31</f>
        <v>2935250</v>
      </c>
      <c r="BI32" s="90">
        <v>1595000</v>
      </c>
      <c r="BJ32" s="116" t="s">
        <v>198</v>
      </c>
      <c r="BK32" s="115">
        <v>3.3750000000000002E-2</v>
      </c>
      <c r="BL32" s="85">
        <v>606068.75</v>
      </c>
      <c r="BM32" s="85">
        <f t="shared" si="19"/>
        <v>2201068.75</v>
      </c>
      <c r="BN32" s="80">
        <f>+BM32+BM31</f>
        <v>2807137.5</v>
      </c>
      <c r="BO32" s="90">
        <v>1655000</v>
      </c>
      <c r="BP32" s="116" t="s">
        <v>198</v>
      </c>
      <c r="BQ32" s="115">
        <v>3.2500000000000001E-2</v>
      </c>
      <c r="BR32" s="85">
        <v>54843.75</v>
      </c>
      <c r="BS32" s="85">
        <f t="shared" si="20"/>
        <v>1709843.75</v>
      </c>
      <c r="BT32" s="80">
        <f>+BS32+BS31</f>
        <v>1764687.5</v>
      </c>
      <c r="BU32" s="79">
        <v>0</v>
      </c>
      <c r="BV32" s="87"/>
      <c r="BW32" s="86"/>
      <c r="BX32" s="85">
        <v>0</v>
      </c>
      <c r="BY32" s="85">
        <f t="shared" si="21"/>
        <v>0</v>
      </c>
      <c r="BZ32" s="80">
        <f>+BY32+BY31</f>
        <v>0</v>
      </c>
      <c r="CA32"/>
    </row>
    <row r="33" spans="1:79" x14ac:dyDescent="0.25">
      <c r="A33" s="204"/>
      <c r="B33" s="195">
        <v>2012</v>
      </c>
      <c r="C33" s="205"/>
      <c r="D33" s="206" t="s">
        <v>58</v>
      </c>
      <c r="E33" s="206"/>
      <c r="F33" s="206"/>
      <c r="G33" s="206"/>
      <c r="H33" s="206"/>
      <c r="I33" s="206"/>
      <c r="J33" s="206"/>
      <c r="K33" s="206"/>
      <c r="L33" s="206"/>
      <c r="M33" s="206"/>
      <c r="N33" s="206"/>
      <c r="O33" s="206"/>
      <c r="P33" s="206"/>
      <c r="Q33" s="206"/>
      <c r="R33" s="206"/>
      <c r="S33" s="206"/>
      <c r="W33" s="91" t="s">
        <v>307</v>
      </c>
      <c r="X33" s="79">
        <f t="shared" si="9"/>
        <v>0</v>
      </c>
      <c r="Y33" s="79"/>
      <c r="Z33" s="79"/>
      <c r="AA33" s="79">
        <f t="shared" si="10"/>
        <v>3441406.26</v>
      </c>
      <c r="AB33" s="85">
        <f t="shared" si="13"/>
        <v>3441406.26</v>
      </c>
      <c r="AC33" s="80"/>
      <c r="AD33" s="90"/>
      <c r="AE33" s="79"/>
      <c r="AF33" s="116"/>
      <c r="AG33" s="115"/>
      <c r="AH33" s="85">
        <v>517962.5</v>
      </c>
      <c r="AI33" s="85">
        <f t="shared" si="14"/>
        <v>517962.5</v>
      </c>
      <c r="AJ33" s="80"/>
      <c r="AK33" s="79"/>
      <c r="AL33" s="116"/>
      <c r="AM33" s="115"/>
      <c r="AN33" s="85">
        <v>696303.13</v>
      </c>
      <c r="AO33" s="85">
        <f t="shared" si="15"/>
        <v>696303.13</v>
      </c>
      <c r="AP33" s="80"/>
      <c r="AQ33" s="90"/>
      <c r="AR33" s="116"/>
      <c r="AS33" s="115"/>
      <c r="AT33" s="85"/>
      <c r="AU33" s="85">
        <f t="shared" si="16"/>
        <v>0</v>
      </c>
      <c r="AV33" s="80"/>
      <c r="AW33" s="90"/>
      <c r="AX33" s="116"/>
      <c r="AY33" s="115"/>
      <c r="AZ33" s="85">
        <v>1047537.5</v>
      </c>
      <c r="BA33" s="85">
        <f t="shared" si="17"/>
        <v>1047537.5</v>
      </c>
      <c r="BB33" s="80"/>
      <c r="BC33" s="90"/>
      <c r="BD33" s="116"/>
      <c r="BE33" s="115"/>
      <c r="BF33" s="85">
        <v>572500</v>
      </c>
      <c r="BG33" s="85">
        <f t="shared" si="18"/>
        <v>572500</v>
      </c>
      <c r="BH33" s="80"/>
      <c r="BI33" s="90"/>
      <c r="BJ33" s="116"/>
      <c r="BK33" s="115"/>
      <c r="BL33" s="85">
        <v>579153.13</v>
      </c>
      <c r="BM33" s="85">
        <f t="shared" si="19"/>
        <v>579153.13</v>
      </c>
      <c r="BN33" s="80"/>
      <c r="BO33" s="90"/>
      <c r="BP33" s="116"/>
      <c r="BQ33" s="115"/>
      <c r="BR33" s="85">
        <v>27950</v>
      </c>
      <c r="BS33" s="85">
        <f t="shared" si="20"/>
        <v>27950</v>
      </c>
      <c r="BT33" s="80"/>
      <c r="BU33" s="79">
        <v>0</v>
      </c>
      <c r="BV33" s="87"/>
      <c r="BW33" s="86"/>
      <c r="BX33" s="85">
        <v>0</v>
      </c>
      <c r="BY33" s="85">
        <f t="shared" si="21"/>
        <v>0</v>
      </c>
      <c r="BZ33" s="80"/>
      <c r="CA33"/>
    </row>
    <row r="34" spans="1:79" x14ac:dyDescent="0.25">
      <c r="A34" s="204"/>
      <c r="B34" s="195"/>
      <c r="C34" s="205"/>
      <c r="D34" s="206"/>
      <c r="E34" s="206"/>
      <c r="F34" s="206"/>
      <c r="G34" s="206"/>
      <c r="H34" s="206"/>
      <c r="I34" s="206"/>
      <c r="J34" s="206"/>
      <c r="K34" s="206"/>
      <c r="L34" s="206"/>
      <c r="M34" s="206"/>
      <c r="N34" s="206"/>
      <c r="O34" s="206"/>
      <c r="P34" s="206"/>
      <c r="Q34" s="206"/>
      <c r="R34" s="206"/>
      <c r="S34" s="206"/>
      <c r="W34" s="91" t="s">
        <v>306</v>
      </c>
      <c r="X34" s="79">
        <f t="shared" si="9"/>
        <v>10670000</v>
      </c>
      <c r="Y34" s="79"/>
      <c r="Z34" s="79"/>
      <c r="AA34" s="79">
        <f t="shared" si="10"/>
        <v>3441406.26</v>
      </c>
      <c r="AB34" s="85">
        <f t="shared" si="13"/>
        <v>14111406.26</v>
      </c>
      <c r="AC34" s="80">
        <f>+AB34+AB33</f>
        <v>17552812.52</v>
      </c>
      <c r="AD34" s="90"/>
      <c r="AE34" s="79">
        <v>1200000</v>
      </c>
      <c r="AF34" s="116"/>
      <c r="AG34" s="115"/>
      <c r="AH34" s="85">
        <v>517962.5</v>
      </c>
      <c r="AI34" s="85">
        <f t="shared" si="14"/>
        <v>1717962.5</v>
      </c>
      <c r="AJ34" s="80">
        <f>+AI34+AI33</f>
        <v>2235925</v>
      </c>
      <c r="AK34" s="79">
        <v>1895000</v>
      </c>
      <c r="AL34" s="116"/>
      <c r="AM34" s="115"/>
      <c r="AN34" s="85">
        <v>696303.13</v>
      </c>
      <c r="AO34" s="85">
        <f t="shared" si="15"/>
        <v>2591303.13</v>
      </c>
      <c r="AP34" s="80">
        <f>+AO34+AO33</f>
        <v>3287606.26</v>
      </c>
      <c r="AQ34" s="90"/>
      <c r="AR34" s="116"/>
      <c r="AS34" s="115">
        <v>4.4999999999999998E-2</v>
      </c>
      <c r="AT34" s="85"/>
      <c r="AU34" s="85">
        <f t="shared" si="16"/>
        <v>0</v>
      </c>
      <c r="AV34" s="80">
        <f>+AU34+AU33</f>
        <v>0</v>
      </c>
      <c r="AW34" s="90">
        <v>2410000</v>
      </c>
      <c r="AX34" s="116"/>
      <c r="AY34" s="115">
        <v>4.4999999999999998E-2</v>
      </c>
      <c r="AZ34" s="85">
        <v>1047537.5</v>
      </c>
      <c r="BA34" s="85">
        <f t="shared" si="17"/>
        <v>3457537.5</v>
      </c>
      <c r="BB34" s="80">
        <f>+BA34+BA33</f>
        <v>4505075</v>
      </c>
      <c r="BC34" s="90">
        <v>1770000</v>
      </c>
      <c r="BD34" s="116" t="s">
        <v>198</v>
      </c>
      <c r="BE34" s="115">
        <v>3.3750000000000002E-2</v>
      </c>
      <c r="BF34" s="85">
        <v>572500</v>
      </c>
      <c r="BG34" s="85">
        <f t="shared" si="18"/>
        <v>2342500</v>
      </c>
      <c r="BH34" s="80">
        <f>+BG34+BG33</f>
        <v>2915000</v>
      </c>
      <c r="BI34" s="90">
        <v>1675000</v>
      </c>
      <c r="BJ34" s="116" t="s">
        <v>198</v>
      </c>
      <c r="BK34" s="115">
        <v>3.3750000000000002E-2</v>
      </c>
      <c r="BL34" s="85">
        <v>579153.13</v>
      </c>
      <c r="BM34" s="85">
        <f t="shared" si="19"/>
        <v>2254153.13</v>
      </c>
      <c r="BN34" s="80">
        <f>+BM34+BM33</f>
        <v>2833306.26</v>
      </c>
      <c r="BO34" s="90">
        <v>1720000</v>
      </c>
      <c r="BP34" s="116" t="s">
        <v>198</v>
      </c>
      <c r="BQ34" s="115">
        <v>3.2500000000000001E-2</v>
      </c>
      <c r="BR34" s="85">
        <v>27950</v>
      </c>
      <c r="BS34" s="85">
        <f t="shared" si="20"/>
        <v>1747950</v>
      </c>
      <c r="BT34" s="80">
        <f>+BS34+BS33</f>
        <v>1775900</v>
      </c>
      <c r="BU34" s="79">
        <v>0</v>
      </c>
      <c r="BV34" s="87"/>
      <c r="BW34" s="86"/>
      <c r="BX34" s="85">
        <v>0</v>
      </c>
      <c r="BY34" s="85">
        <f t="shared" si="21"/>
        <v>0</v>
      </c>
      <c r="BZ34" s="80">
        <f>+BY34+BY33</f>
        <v>0</v>
      </c>
      <c r="CA34"/>
    </row>
    <row r="35" spans="1:79" x14ac:dyDescent="0.25">
      <c r="A35" s="204"/>
      <c r="B35" s="195"/>
      <c r="C35" s="205"/>
      <c r="D35" s="206"/>
      <c r="E35" s="206"/>
      <c r="F35" s="206"/>
      <c r="G35" s="206"/>
      <c r="H35" s="206"/>
      <c r="I35" s="206"/>
      <c r="J35" s="206"/>
      <c r="K35" s="206"/>
      <c r="L35" s="206"/>
      <c r="M35" s="206"/>
      <c r="N35" s="206"/>
      <c r="O35" s="206"/>
      <c r="P35" s="206"/>
      <c r="Q35" s="206"/>
      <c r="R35" s="206"/>
      <c r="S35" s="206"/>
      <c r="W35" s="91" t="s">
        <v>305</v>
      </c>
      <c r="X35" s="79">
        <f t="shared" si="9"/>
        <v>0</v>
      </c>
      <c r="Y35" s="79"/>
      <c r="Z35" s="79"/>
      <c r="AA35" s="79">
        <f t="shared" si="10"/>
        <v>3225921.88</v>
      </c>
      <c r="AB35" s="85">
        <f t="shared" si="13"/>
        <v>3225921.88</v>
      </c>
      <c r="AC35" s="80"/>
      <c r="AD35" s="90"/>
      <c r="AE35" s="79"/>
      <c r="AF35" s="116"/>
      <c r="AG35" s="115"/>
      <c r="AH35" s="85">
        <v>487962.5</v>
      </c>
      <c r="AI35" s="85">
        <f t="shared" si="14"/>
        <v>487962.5</v>
      </c>
      <c r="AJ35" s="80"/>
      <c r="AK35" s="79"/>
      <c r="AL35" s="116"/>
      <c r="AM35" s="115"/>
      <c r="AN35" s="85">
        <v>665509.38</v>
      </c>
      <c r="AO35" s="85">
        <f t="shared" si="15"/>
        <v>665509.38</v>
      </c>
      <c r="AP35" s="80"/>
      <c r="AQ35" s="90"/>
      <c r="AR35" s="116"/>
      <c r="AS35" s="115"/>
      <c r="AT35" s="85"/>
      <c r="AU35" s="85">
        <f t="shared" si="16"/>
        <v>0</v>
      </c>
      <c r="AV35" s="80"/>
      <c r="AW35" s="90"/>
      <c r="AX35" s="116"/>
      <c r="AY35" s="115"/>
      <c r="AZ35" s="85">
        <v>993312.5</v>
      </c>
      <c r="BA35" s="85">
        <f t="shared" si="17"/>
        <v>993312.5</v>
      </c>
      <c r="BB35" s="80"/>
      <c r="BC35" s="90"/>
      <c r="BD35" s="116"/>
      <c r="BE35" s="115"/>
      <c r="BF35" s="85">
        <v>528250</v>
      </c>
      <c r="BG35" s="85">
        <f t="shared" si="18"/>
        <v>528250</v>
      </c>
      <c r="BH35" s="80"/>
      <c r="BI35" s="90"/>
      <c r="BJ35" s="116"/>
      <c r="BK35" s="115"/>
      <c r="BL35" s="85">
        <v>550887.5</v>
      </c>
      <c r="BM35" s="85">
        <f t="shared" si="19"/>
        <v>550887.5</v>
      </c>
      <c r="BN35" s="80"/>
      <c r="BO35" s="90"/>
      <c r="BP35" s="117"/>
      <c r="BQ35" s="115"/>
      <c r="BR35" s="85">
        <v>0</v>
      </c>
      <c r="BS35" s="85">
        <f t="shared" si="20"/>
        <v>0</v>
      </c>
      <c r="BT35" s="80"/>
      <c r="BU35" s="79">
        <v>0</v>
      </c>
      <c r="BV35" s="87"/>
      <c r="BW35" s="86"/>
      <c r="BX35" s="85">
        <v>0</v>
      </c>
      <c r="BY35" s="85">
        <f t="shared" si="21"/>
        <v>0</v>
      </c>
      <c r="BZ35" s="80"/>
      <c r="CA35"/>
    </row>
    <row r="36" spans="1:79" x14ac:dyDescent="0.25">
      <c r="A36" s="204"/>
      <c r="B36" s="34">
        <v>2013</v>
      </c>
      <c r="C36" s="205"/>
      <c r="D36" s="206" t="s">
        <v>457</v>
      </c>
      <c r="E36" s="206"/>
      <c r="F36" s="206"/>
      <c r="G36" s="206"/>
      <c r="H36" s="206"/>
      <c r="I36" s="206"/>
      <c r="J36" s="206"/>
      <c r="K36" s="206"/>
      <c r="L36" s="206"/>
      <c r="M36" s="206"/>
      <c r="N36" s="206"/>
      <c r="O36" s="206"/>
      <c r="P36" s="206"/>
      <c r="Q36" s="206"/>
      <c r="R36" s="206"/>
      <c r="S36" s="206"/>
      <c r="W36" s="91" t="s">
        <v>304</v>
      </c>
      <c r="X36" s="79">
        <f t="shared" si="9"/>
        <v>9360000</v>
      </c>
      <c r="Y36" s="79"/>
      <c r="Z36" s="79"/>
      <c r="AA36" s="79">
        <f t="shared" si="10"/>
        <v>3225921.88</v>
      </c>
      <c r="AB36" s="85">
        <f t="shared" si="13"/>
        <v>12585921.879999999</v>
      </c>
      <c r="AC36" s="80">
        <f>+AB36+AB35</f>
        <v>15811843.759999998</v>
      </c>
      <c r="AD36" s="90"/>
      <c r="AE36" s="79">
        <v>1260000</v>
      </c>
      <c r="AF36" s="116"/>
      <c r="AG36" s="115"/>
      <c r="AH36" s="85">
        <v>487962.5</v>
      </c>
      <c r="AI36" s="85">
        <f t="shared" si="14"/>
        <v>1747962.5</v>
      </c>
      <c r="AJ36" s="80">
        <f>+AI36+AI35</f>
        <v>2235925</v>
      </c>
      <c r="AK36" s="79">
        <v>1965000</v>
      </c>
      <c r="AL36" s="116"/>
      <c r="AM36" s="115"/>
      <c r="AN36" s="85">
        <v>665509.38</v>
      </c>
      <c r="AO36" s="85">
        <f t="shared" si="15"/>
        <v>2630509.38</v>
      </c>
      <c r="AP36" s="80">
        <f>+AO36+AO35</f>
        <v>3296018.76</v>
      </c>
      <c r="AQ36" s="90"/>
      <c r="AR36" s="116"/>
      <c r="AS36" s="115">
        <v>4.4999999999999998E-2</v>
      </c>
      <c r="AT36" s="85"/>
      <c r="AU36" s="85">
        <f t="shared" si="16"/>
        <v>0</v>
      </c>
      <c r="AV36" s="80">
        <f>+AU36+AU35</f>
        <v>0</v>
      </c>
      <c r="AW36" s="90">
        <v>2530000</v>
      </c>
      <c r="AX36" s="116"/>
      <c r="AY36" s="115">
        <v>4.4999999999999998E-2</v>
      </c>
      <c r="AZ36" s="85">
        <v>993312.5</v>
      </c>
      <c r="BA36" s="85">
        <f t="shared" si="17"/>
        <v>3523312.5</v>
      </c>
      <c r="BB36" s="80">
        <f>+BA36+BA35</f>
        <v>4516625</v>
      </c>
      <c r="BC36" s="90">
        <v>1845000</v>
      </c>
      <c r="BD36" s="116" t="s">
        <v>198</v>
      </c>
      <c r="BE36" s="115">
        <v>3.5000000000000003E-2</v>
      </c>
      <c r="BF36" s="85">
        <v>528250</v>
      </c>
      <c r="BG36" s="85">
        <f t="shared" si="18"/>
        <v>2373250</v>
      </c>
      <c r="BH36" s="80">
        <f>+BG36+BG35</f>
        <v>2901500</v>
      </c>
      <c r="BI36" s="90">
        <v>1760000</v>
      </c>
      <c r="BJ36" s="116" t="s">
        <v>198</v>
      </c>
      <c r="BK36" s="115">
        <v>3.5000000000000003E-2</v>
      </c>
      <c r="BL36" s="85">
        <v>550887.5</v>
      </c>
      <c r="BM36" s="85">
        <f t="shared" si="19"/>
        <v>2310887.5</v>
      </c>
      <c r="BN36" s="80">
        <f>+BM36+BM35</f>
        <v>2861775</v>
      </c>
      <c r="BO36" s="90">
        <v>0</v>
      </c>
      <c r="BP36" s="117"/>
      <c r="BQ36" s="115">
        <v>0</v>
      </c>
      <c r="BR36" s="85">
        <v>0</v>
      </c>
      <c r="BS36" s="85">
        <f t="shared" si="20"/>
        <v>0</v>
      </c>
      <c r="BT36" s="80">
        <f>+BS36+BS35</f>
        <v>0</v>
      </c>
      <c r="BU36" s="79">
        <v>0</v>
      </c>
      <c r="BV36" s="87"/>
      <c r="BW36" s="86"/>
      <c r="BX36" s="85">
        <v>0</v>
      </c>
      <c r="BY36" s="85">
        <f t="shared" si="21"/>
        <v>0</v>
      </c>
      <c r="BZ36" s="80">
        <f>+BY36+BY35</f>
        <v>0</v>
      </c>
      <c r="CA36"/>
    </row>
    <row r="37" spans="1:79" x14ac:dyDescent="0.25">
      <c r="A37" s="204"/>
      <c r="B37" s="34"/>
      <c r="C37" s="205"/>
      <c r="D37" s="206"/>
      <c r="E37" s="206"/>
      <c r="F37" s="206"/>
      <c r="G37" s="206"/>
      <c r="H37" s="206"/>
      <c r="I37" s="206"/>
      <c r="J37" s="206"/>
      <c r="K37" s="206"/>
      <c r="L37" s="206"/>
      <c r="M37" s="206"/>
      <c r="N37" s="206"/>
      <c r="O37" s="206"/>
      <c r="P37" s="206"/>
      <c r="Q37" s="206"/>
      <c r="R37" s="206"/>
      <c r="S37" s="206"/>
      <c r="W37" s="91" t="s">
        <v>303</v>
      </c>
      <c r="X37" s="79">
        <f t="shared" si="9"/>
        <v>0</v>
      </c>
      <c r="Y37" s="79"/>
      <c r="Z37" s="79"/>
      <c r="AA37" s="79">
        <f t="shared" si="10"/>
        <v>3027412.5</v>
      </c>
      <c r="AB37" s="85">
        <f t="shared" ref="AB37:AB63" si="30">X37+AA37</f>
        <v>3027412.5</v>
      </c>
      <c r="AC37" s="80"/>
      <c r="AD37" s="90"/>
      <c r="AE37" s="79"/>
      <c r="AF37" s="116"/>
      <c r="AG37" s="115"/>
      <c r="AH37" s="85">
        <v>456462.5</v>
      </c>
      <c r="AI37" s="85">
        <f t="shared" ref="AI37:AI63" si="31">+AE37+AH37</f>
        <v>456462.5</v>
      </c>
      <c r="AJ37" s="80"/>
      <c r="AK37" s="79"/>
      <c r="AL37" s="116"/>
      <c r="AM37" s="115"/>
      <c r="AN37" s="85">
        <v>632350</v>
      </c>
      <c r="AO37" s="85">
        <f t="shared" ref="AO37:AO63" si="32">+AK37+AN37</f>
        <v>632350</v>
      </c>
      <c r="AP37" s="80"/>
      <c r="AQ37" s="90"/>
      <c r="AR37" s="116"/>
      <c r="AS37" s="115"/>
      <c r="AT37" s="85"/>
      <c r="AU37" s="85">
        <f t="shared" ref="AU37:AU60" si="33">+AQ37+AT37</f>
        <v>0</v>
      </c>
      <c r="AV37" s="80"/>
      <c r="AW37" s="90"/>
      <c r="AX37" s="116"/>
      <c r="AY37" s="115"/>
      <c r="AZ37" s="85">
        <v>936387.5</v>
      </c>
      <c r="BA37" s="85">
        <f t="shared" ref="BA37:BA60" si="34">+AW37+AZ37</f>
        <v>936387.5</v>
      </c>
      <c r="BB37" s="80"/>
      <c r="BC37" s="90"/>
      <c r="BD37" s="116"/>
      <c r="BE37" s="115"/>
      <c r="BF37" s="85">
        <v>482125</v>
      </c>
      <c r="BG37" s="85">
        <f t="shared" ref="BG37:BG60" si="35">+BC37+BF37</f>
        <v>482125</v>
      </c>
      <c r="BH37" s="80"/>
      <c r="BI37" s="90"/>
      <c r="BJ37" s="116"/>
      <c r="BK37" s="115"/>
      <c r="BL37" s="85">
        <v>520087.5</v>
      </c>
      <c r="BM37" s="85">
        <f t="shared" ref="BM37:BM58" si="36">+BI37+BL37</f>
        <v>520087.5</v>
      </c>
      <c r="BN37" s="80"/>
      <c r="BO37" s="90"/>
      <c r="BP37" s="117"/>
      <c r="BQ37" s="115"/>
      <c r="BR37" s="85">
        <v>0</v>
      </c>
      <c r="BS37" s="85">
        <f t="shared" ref="BS37:BS58" si="37">+BO37+BR37</f>
        <v>0</v>
      </c>
      <c r="BT37" s="80"/>
      <c r="BU37" s="79">
        <v>0</v>
      </c>
      <c r="BV37" s="87"/>
      <c r="BW37" s="86"/>
      <c r="BX37" s="85">
        <v>0</v>
      </c>
      <c r="BY37" s="85">
        <f t="shared" ref="BY37:BY58" si="38">+BU37+BX37</f>
        <v>0</v>
      </c>
      <c r="BZ37" s="80"/>
      <c r="CA37"/>
    </row>
    <row r="38" spans="1:79" x14ac:dyDescent="0.25">
      <c r="A38" s="204"/>
      <c r="B38" s="195">
        <v>2015</v>
      </c>
      <c r="C38" s="205"/>
      <c r="D38" s="207" t="s">
        <v>458</v>
      </c>
      <c r="E38" s="207"/>
      <c r="F38" s="207"/>
      <c r="G38" s="207"/>
      <c r="H38" s="207"/>
      <c r="I38" s="207"/>
      <c r="J38" s="207"/>
      <c r="K38" s="207"/>
      <c r="L38" s="207"/>
      <c r="M38" s="207"/>
      <c r="N38" s="207"/>
      <c r="O38" s="207"/>
      <c r="P38" s="207"/>
      <c r="Q38" s="207"/>
      <c r="R38" s="207"/>
      <c r="S38" s="207"/>
      <c r="W38" s="91" t="s">
        <v>302</v>
      </c>
      <c r="X38" s="79">
        <f t="shared" si="9"/>
        <v>9775000</v>
      </c>
      <c r="Y38" s="79"/>
      <c r="Z38" s="79"/>
      <c r="AA38" s="79">
        <f t="shared" si="10"/>
        <v>3027412.5</v>
      </c>
      <c r="AB38" s="85">
        <f t="shared" si="30"/>
        <v>12802412.5</v>
      </c>
      <c r="AC38" s="80">
        <f>+AB38+AB37</f>
        <v>15829825</v>
      </c>
      <c r="AD38" s="90"/>
      <c r="AE38" s="79">
        <v>1325000</v>
      </c>
      <c r="AF38" s="116"/>
      <c r="AG38" s="115"/>
      <c r="AH38" s="85">
        <v>456462.5</v>
      </c>
      <c r="AI38" s="85">
        <f t="shared" si="31"/>
        <v>1781462.5</v>
      </c>
      <c r="AJ38" s="80">
        <f>+AI38+AI37</f>
        <v>2237925</v>
      </c>
      <c r="AK38" s="79">
        <v>2030000</v>
      </c>
      <c r="AL38" s="116"/>
      <c r="AM38" s="115"/>
      <c r="AN38" s="85">
        <v>632350</v>
      </c>
      <c r="AO38" s="85">
        <f t="shared" si="32"/>
        <v>2662350</v>
      </c>
      <c r="AP38" s="80">
        <f>+AO38+AO37</f>
        <v>3294700</v>
      </c>
      <c r="AQ38" s="90"/>
      <c r="AR38" s="116"/>
      <c r="AS38" s="115">
        <v>4.4999999999999998E-2</v>
      </c>
      <c r="AT38" s="85"/>
      <c r="AU38" s="85">
        <f t="shared" si="33"/>
        <v>0</v>
      </c>
      <c r="AV38" s="80">
        <f>+AU38+AU37</f>
        <v>0</v>
      </c>
      <c r="AW38" s="90">
        <v>2660000</v>
      </c>
      <c r="AX38" s="116"/>
      <c r="AY38" s="115">
        <v>4.4999999999999998E-2</v>
      </c>
      <c r="AZ38" s="85">
        <v>936387.5</v>
      </c>
      <c r="BA38" s="85">
        <f t="shared" si="34"/>
        <v>3596387.5</v>
      </c>
      <c r="BB38" s="80">
        <f>+BA38+BA37</f>
        <v>4532775</v>
      </c>
      <c r="BC38" s="90">
        <v>1915000</v>
      </c>
      <c r="BD38" s="116" t="s">
        <v>198</v>
      </c>
      <c r="BE38" s="115">
        <v>3.5000000000000003E-2</v>
      </c>
      <c r="BF38" s="85">
        <v>482125</v>
      </c>
      <c r="BG38" s="85">
        <f t="shared" si="35"/>
        <v>2397125</v>
      </c>
      <c r="BH38" s="80">
        <f>+BG38+BG37</f>
        <v>2879250</v>
      </c>
      <c r="BI38" s="90">
        <v>1845000</v>
      </c>
      <c r="BJ38" s="116" t="s">
        <v>198</v>
      </c>
      <c r="BK38" s="115">
        <v>3.5000000000000003E-2</v>
      </c>
      <c r="BL38" s="85">
        <v>520087.5</v>
      </c>
      <c r="BM38" s="85">
        <f t="shared" si="36"/>
        <v>2365087.5</v>
      </c>
      <c r="BN38" s="80">
        <f>+BM38+BM37</f>
        <v>2885175</v>
      </c>
      <c r="BO38" s="90">
        <v>0</v>
      </c>
      <c r="BP38" s="117"/>
      <c r="BQ38" s="115">
        <v>0</v>
      </c>
      <c r="BR38" s="85">
        <v>0</v>
      </c>
      <c r="BS38" s="85">
        <f t="shared" si="37"/>
        <v>0</v>
      </c>
      <c r="BT38" s="80">
        <f>+BS38+BS37</f>
        <v>0</v>
      </c>
      <c r="BU38" s="79">
        <v>0</v>
      </c>
      <c r="BV38" s="87"/>
      <c r="BW38" s="86"/>
      <c r="BX38" s="85">
        <v>0</v>
      </c>
      <c r="BY38" s="85">
        <f t="shared" si="38"/>
        <v>0</v>
      </c>
      <c r="BZ38" s="80">
        <f>+BY38+BY37</f>
        <v>0</v>
      </c>
      <c r="CA38"/>
    </row>
    <row r="39" spans="1:79" x14ac:dyDescent="0.25">
      <c r="A39" s="204"/>
      <c r="B39" s="195"/>
      <c r="C39" s="205"/>
      <c r="D39" s="207"/>
      <c r="E39" s="207"/>
      <c r="F39" s="207"/>
      <c r="G39" s="207"/>
      <c r="H39" s="207"/>
      <c r="I39" s="207"/>
      <c r="J39" s="207"/>
      <c r="K39" s="207"/>
      <c r="L39" s="207"/>
      <c r="M39" s="207"/>
      <c r="N39" s="207"/>
      <c r="O39" s="207"/>
      <c r="P39" s="207"/>
      <c r="Q39" s="207"/>
      <c r="R39" s="207"/>
      <c r="S39" s="207"/>
      <c r="W39" s="91" t="s">
        <v>301</v>
      </c>
      <c r="X39" s="79">
        <f t="shared" ref="X39:X67" si="39">SUMIF($AD$4:$BZ$4,$X$4,AD39:BZ39)</f>
        <v>0</v>
      </c>
      <c r="Y39" s="79"/>
      <c r="Z39" s="79"/>
      <c r="AA39" s="79">
        <f t="shared" ref="AA39:AA67" si="40">SUMIF($AD$4:$BZ$4,$AA$4,AD39:BZ39)</f>
        <v>2820018.75</v>
      </c>
      <c r="AB39" s="85">
        <f t="shared" si="30"/>
        <v>2820018.75</v>
      </c>
      <c r="AC39" s="80"/>
      <c r="AD39" s="90"/>
      <c r="AE39" s="79"/>
      <c r="AF39" s="116"/>
      <c r="AG39" s="115"/>
      <c r="AH39" s="85">
        <v>423337.5</v>
      </c>
      <c r="AI39" s="85">
        <f t="shared" si="31"/>
        <v>423337.5</v>
      </c>
      <c r="AJ39" s="80"/>
      <c r="AK39" s="79"/>
      <c r="AL39" s="116"/>
      <c r="AM39" s="115"/>
      <c r="AN39" s="85">
        <v>598093.75</v>
      </c>
      <c r="AO39" s="85">
        <f t="shared" si="32"/>
        <v>598093.75</v>
      </c>
      <c r="AP39" s="80"/>
      <c r="AQ39" s="90"/>
      <c r="AR39" s="116"/>
      <c r="AS39" s="115"/>
      <c r="AT39" s="85"/>
      <c r="AU39" s="85">
        <f t="shared" si="33"/>
        <v>0</v>
      </c>
      <c r="AV39" s="80"/>
      <c r="AW39" s="90"/>
      <c r="AX39" s="116"/>
      <c r="AY39" s="115"/>
      <c r="AZ39" s="85">
        <v>876537.5</v>
      </c>
      <c r="BA39" s="85">
        <f t="shared" si="34"/>
        <v>876537.5</v>
      </c>
      <c r="BB39" s="80"/>
      <c r="BC39" s="90"/>
      <c r="BD39" s="116"/>
      <c r="BE39" s="115"/>
      <c r="BF39" s="85">
        <v>434250</v>
      </c>
      <c r="BG39" s="85">
        <f t="shared" si="35"/>
        <v>434250</v>
      </c>
      <c r="BH39" s="80"/>
      <c r="BI39" s="90"/>
      <c r="BJ39" s="116"/>
      <c r="BK39" s="115"/>
      <c r="BL39" s="85">
        <v>487800</v>
      </c>
      <c r="BM39" s="85">
        <f t="shared" si="36"/>
        <v>487800</v>
      </c>
      <c r="BN39" s="80"/>
      <c r="BO39" s="90"/>
      <c r="BP39" s="117"/>
      <c r="BQ39" s="115"/>
      <c r="BR39" s="85">
        <v>0</v>
      </c>
      <c r="BS39" s="85">
        <f t="shared" si="37"/>
        <v>0</v>
      </c>
      <c r="BT39" s="80"/>
      <c r="BU39" s="79">
        <v>0</v>
      </c>
      <c r="BV39" s="87"/>
      <c r="BW39" s="86"/>
      <c r="BX39" s="85">
        <v>0</v>
      </c>
      <c r="BY39" s="85">
        <f t="shared" si="38"/>
        <v>0</v>
      </c>
      <c r="BZ39" s="80"/>
      <c r="CA39"/>
    </row>
    <row r="40" spans="1:79" x14ac:dyDescent="0.25">
      <c r="A40" s="204"/>
      <c r="B40" s="195">
        <v>2016</v>
      </c>
      <c r="C40" s="205"/>
      <c r="D40" s="206" t="s">
        <v>459</v>
      </c>
      <c r="E40" s="206"/>
      <c r="F40" s="206"/>
      <c r="G40" s="206"/>
      <c r="H40" s="206"/>
      <c r="I40" s="206"/>
      <c r="J40" s="206"/>
      <c r="K40" s="206"/>
      <c r="L40" s="206"/>
      <c r="M40" s="206"/>
      <c r="N40" s="206"/>
      <c r="O40" s="206"/>
      <c r="P40" s="206"/>
      <c r="Q40" s="206"/>
      <c r="R40" s="206"/>
      <c r="S40" s="206"/>
      <c r="W40" s="91" t="s">
        <v>300</v>
      </c>
      <c r="X40" s="79">
        <f t="shared" si="39"/>
        <v>10220000</v>
      </c>
      <c r="Y40" s="79"/>
      <c r="Z40" s="79"/>
      <c r="AA40" s="79">
        <f t="shared" si="40"/>
        <v>2820018.75</v>
      </c>
      <c r="AB40" s="85">
        <f t="shared" si="30"/>
        <v>13040018.75</v>
      </c>
      <c r="AC40" s="80">
        <f>+AB40+AB39</f>
        <v>15860037.5</v>
      </c>
      <c r="AD40" s="90"/>
      <c r="AE40" s="79">
        <v>1390000</v>
      </c>
      <c r="AF40" s="116"/>
      <c r="AG40" s="115"/>
      <c r="AH40" s="85">
        <v>423337.5</v>
      </c>
      <c r="AI40" s="85">
        <f t="shared" si="31"/>
        <v>1813337.5</v>
      </c>
      <c r="AJ40" s="80">
        <f>+AI40+AI39</f>
        <v>2236675</v>
      </c>
      <c r="AK40" s="79">
        <v>2105000</v>
      </c>
      <c r="AL40" s="116"/>
      <c r="AM40" s="115"/>
      <c r="AN40" s="85">
        <v>598093.75</v>
      </c>
      <c r="AO40" s="85">
        <f t="shared" si="32"/>
        <v>2703093.75</v>
      </c>
      <c r="AP40" s="80">
        <f>+AO40+AO39</f>
        <v>3301187.5</v>
      </c>
      <c r="AQ40" s="90"/>
      <c r="AR40" s="116"/>
      <c r="AS40" s="115">
        <v>4.4999999999999998E-2</v>
      </c>
      <c r="AT40" s="85"/>
      <c r="AU40" s="85">
        <f t="shared" si="33"/>
        <v>0</v>
      </c>
      <c r="AV40" s="80">
        <f>+AU40+AU39</f>
        <v>0</v>
      </c>
      <c r="AW40" s="90">
        <v>2790000</v>
      </c>
      <c r="AX40" s="116"/>
      <c r="AY40" s="115">
        <v>4.4999999999999998E-2</v>
      </c>
      <c r="AZ40" s="85">
        <v>876537.5</v>
      </c>
      <c r="BA40" s="85">
        <f t="shared" si="34"/>
        <v>3666537.5</v>
      </c>
      <c r="BB40" s="80">
        <f>+BA40+BA39</f>
        <v>4543075</v>
      </c>
      <c r="BC40" s="90">
        <v>1995000</v>
      </c>
      <c r="BD40" s="116" t="s">
        <v>198</v>
      </c>
      <c r="BE40" s="115">
        <v>0.04</v>
      </c>
      <c r="BF40" s="85">
        <v>434250</v>
      </c>
      <c r="BG40" s="85">
        <f t="shared" si="35"/>
        <v>2429250</v>
      </c>
      <c r="BH40" s="80">
        <f>+BG40+BG39</f>
        <v>2863500</v>
      </c>
      <c r="BI40" s="90">
        <v>1940000</v>
      </c>
      <c r="BJ40" s="116" t="s">
        <v>198</v>
      </c>
      <c r="BK40" s="115">
        <v>0.04</v>
      </c>
      <c r="BL40" s="85">
        <v>487800</v>
      </c>
      <c r="BM40" s="85">
        <f t="shared" si="36"/>
        <v>2427800</v>
      </c>
      <c r="BN40" s="80">
        <f>+BM40+BM39</f>
        <v>2915600</v>
      </c>
      <c r="BO40" s="90">
        <v>0</v>
      </c>
      <c r="BP40" s="117"/>
      <c r="BQ40" s="115">
        <v>0</v>
      </c>
      <c r="BR40" s="85">
        <v>0</v>
      </c>
      <c r="BS40" s="85">
        <f t="shared" si="37"/>
        <v>0</v>
      </c>
      <c r="BT40" s="80">
        <f>+BS40+BS39</f>
        <v>0</v>
      </c>
      <c r="BU40" s="79">
        <v>0</v>
      </c>
      <c r="BV40" s="87"/>
      <c r="BW40" s="86"/>
      <c r="BX40" s="85">
        <v>0</v>
      </c>
      <c r="BY40" s="85">
        <f t="shared" si="38"/>
        <v>0</v>
      </c>
      <c r="BZ40" s="80">
        <f>+BY40+BY39</f>
        <v>0</v>
      </c>
      <c r="CA40"/>
    </row>
    <row r="41" spans="1:79" x14ac:dyDescent="0.25">
      <c r="A41" s="204"/>
      <c r="B41" s="195"/>
      <c r="C41" s="205"/>
      <c r="D41" s="206"/>
      <c r="E41" s="206"/>
      <c r="F41" s="206"/>
      <c r="G41" s="206"/>
      <c r="H41" s="206"/>
      <c r="I41" s="206"/>
      <c r="J41" s="206"/>
      <c r="K41" s="206"/>
      <c r="L41" s="206"/>
      <c r="M41" s="206"/>
      <c r="N41" s="206"/>
      <c r="O41" s="206"/>
      <c r="P41" s="206"/>
      <c r="Q41" s="206"/>
      <c r="R41" s="206"/>
      <c r="S41" s="206"/>
      <c r="W41" s="91" t="s">
        <v>299</v>
      </c>
      <c r="X41" s="79">
        <f t="shared" si="39"/>
        <v>0</v>
      </c>
      <c r="Y41" s="79"/>
      <c r="Z41" s="79"/>
      <c r="AA41" s="79">
        <f t="shared" si="40"/>
        <v>2606956.25</v>
      </c>
      <c r="AB41" s="85">
        <f t="shared" si="30"/>
        <v>2606956.25</v>
      </c>
      <c r="AC41" s="80"/>
      <c r="AD41" s="90"/>
      <c r="AE41" s="79"/>
      <c r="AF41" s="116"/>
      <c r="AG41" s="115"/>
      <c r="AH41" s="85">
        <v>388587.5</v>
      </c>
      <c r="AI41" s="85">
        <f t="shared" si="31"/>
        <v>388587.5</v>
      </c>
      <c r="AJ41" s="80"/>
      <c r="AK41" s="79"/>
      <c r="AL41" s="116"/>
      <c r="AM41" s="115"/>
      <c r="AN41" s="85">
        <v>561256.25</v>
      </c>
      <c r="AO41" s="85">
        <f t="shared" si="32"/>
        <v>561256.25</v>
      </c>
      <c r="AP41" s="80"/>
      <c r="AQ41" s="90"/>
      <c r="AR41" s="116"/>
      <c r="AS41" s="115"/>
      <c r="AT41" s="85"/>
      <c r="AU41" s="85">
        <f t="shared" si="33"/>
        <v>0</v>
      </c>
      <c r="AV41" s="80"/>
      <c r="AW41" s="90"/>
      <c r="AX41" s="116"/>
      <c r="AY41" s="115"/>
      <c r="AZ41" s="85">
        <v>813762.5</v>
      </c>
      <c r="BA41" s="85">
        <f t="shared" si="34"/>
        <v>813762.5</v>
      </c>
      <c r="BB41" s="80"/>
      <c r="BC41" s="90"/>
      <c r="BD41" s="116"/>
      <c r="BE41" s="115"/>
      <c r="BF41" s="85">
        <v>394350</v>
      </c>
      <c r="BG41" s="85">
        <f t="shared" si="35"/>
        <v>394350</v>
      </c>
      <c r="BH41" s="80"/>
      <c r="BI41" s="90"/>
      <c r="BJ41" s="116"/>
      <c r="BK41" s="115"/>
      <c r="BL41" s="85">
        <v>449000</v>
      </c>
      <c r="BM41" s="85">
        <f t="shared" si="36"/>
        <v>449000</v>
      </c>
      <c r="BN41" s="80"/>
      <c r="BO41" s="90"/>
      <c r="BP41" s="117"/>
      <c r="BQ41" s="115"/>
      <c r="BR41" s="85">
        <v>0</v>
      </c>
      <c r="BS41" s="85">
        <f t="shared" si="37"/>
        <v>0</v>
      </c>
      <c r="BT41" s="80"/>
      <c r="BU41" s="79">
        <v>0</v>
      </c>
      <c r="BV41" s="87"/>
      <c r="BW41" s="86"/>
      <c r="BX41" s="85">
        <v>0</v>
      </c>
      <c r="BY41" s="85">
        <f t="shared" si="38"/>
        <v>0</v>
      </c>
      <c r="BZ41" s="80"/>
      <c r="CA41"/>
    </row>
    <row r="42" spans="1:79" x14ac:dyDescent="0.25">
      <c r="A42" s="204"/>
      <c r="B42" s="195"/>
      <c r="C42" s="205"/>
      <c r="D42" s="206"/>
      <c r="E42" s="206"/>
      <c r="F42" s="206"/>
      <c r="G42" s="206"/>
      <c r="H42" s="206"/>
      <c r="I42" s="206"/>
      <c r="J42" s="206"/>
      <c r="K42" s="206"/>
      <c r="L42" s="206"/>
      <c r="M42" s="206"/>
      <c r="N42" s="206"/>
      <c r="O42" s="206"/>
      <c r="P42" s="206"/>
      <c r="Q42" s="206"/>
      <c r="R42" s="206"/>
      <c r="S42" s="206"/>
      <c r="W42" s="91" t="s">
        <v>298</v>
      </c>
      <c r="X42" s="79">
        <f t="shared" si="39"/>
        <v>10680000</v>
      </c>
      <c r="Y42" s="79"/>
      <c r="Z42" s="79"/>
      <c r="AA42" s="79">
        <f t="shared" si="40"/>
        <v>2606956.25</v>
      </c>
      <c r="AB42" s="85">
        <f t="shared" si="30"/>
        <v>13286956.25</v>
      </c>
      <c r="AC42" s="80">
        <f>+AB42+AB41</f>
        <v>15893912.5</v>
      </c>
      <c r="AD42" s="90"/>
      <c r="AE42" s="79">
        <v>1460000</v>
      </c>
      <c r="AF42" s="116"/>
      <c r="AG42" s="115"/>
      <c r="AH42" s="85">
        <v>388587.5</v>
      </c>
      <c r="AI42" s="85">
        <f t="shared" si="31"/>
        <v>1848587.5</v>
      </c>
      <c r="AJ42" s="80">
        <f>+AI42+AI41</f>
        <v>2237175</v>
      </c>
      <c r="AK42" s="79">
        <v>2180000</v>
      </c>
      <c r="AL42" s="116"/>
      <c r="AM42" s="115"/>
      <c r="AN42" s="85">
        <v>561256.25</v>
      </c>
      <c r="AO42" s="85">
        <f t="shared" si="32"/>
        <v>2741256.25</v>
      </c>
      <c r="AP42" s="80">
        <f>+AO42+AO41</f>
        <v>3302512.5</v>
      </c>
      <c r="AQ42" s="90"/>
      <c r="AR42" s="116"/>
      <c r="AS42" s="115">
        <v>4.4999999999999998E-2</v>
      </c>
      <c r="AT42" s="85"/>
      <c r="AU42" s="85">
        <f t="shared" si="33"/>
        <v>0</v>
      </c>
      <c r="AV42" s="80">
        <f>+AU42+AU41</f>
        <v>0</v>
      </c>
      <c r="AW42" s="90">
        <v>2930000</v>
      </c>
      <c r="AX42" s="116"/>
      <c r="AY42" s="115">
        <v>4.4999999999999998E-2</v>
      </c>
      <c r="AZ42" s="85">
        <v>813762.5</v>
      </c>
      <c r="BA42" s="85">
        <f t="shared" si="34"/>
        <v>3743762.5</v>
      </c>
      <c r="BB42" s="80">
        <f>+BA42+BA41</f>
        <v>4557525</v>
      </c>
      <c r="BC42" s="90">
        <v>2075000</v>
      </c>
      <c r="BD42" s="116" t="s">
        <v>198</v>
      </c>
      <c r="BE42" s="115">
        <v>0.04</v>
      </c>
      <c r="BF42" s="85">
        <v>394350</v>
      </c>
      <c r="BG42" s="85">
        <f t="shared" si="35"/>
        <v>2469350</v>
      </c>
      <c r="BH42" s="80">
        <f>+BG42+BG41</f>
        <v>2863700</v>
      </c>
      <c r="BI42" s="90">
        <v>2035000</v>
      </c>
      <c r="BJ42" s="116" t="s">
        <v>198</v>
      </c>
      <c r="BK42" s="115">
        <v>0.04</v>
      </c>
      <c r="BL42" s="85">
        <v>449000</v>
      </c>
      <c r="BM42" s="85">
        <f t="shared" si="36"/>
        <v>2484000</v>
      </c>
      <c r="BN42" s="80">
        <f>+BM42+BM41</f>
        <v>2933000</v>
      </c>
      <c r="BO42" s="90">
        <v>0</v>
      </c>
      <c r="BP42" s="117"/>
      <c r="BQ42" s="115">
        <v>0</v>
      </c>
      <c r="BR42" s="85">
        <v>0</v>
      </c>
      <c r="BS42" s="85">
        <f t="shared" si="37"/>
        <v>0</v>
      </c>
      <c r="BT42" s="80">
        <f>+BS42+BS41</f>
        <v>0</v>
      </c>
      <c r="BU42" s="79">
        <v>0</v>
      </c>
      <c r="BV42" s="87"/>
      <c r="BW42" s="86"/>
      <c r="BX42" s="85">
        <v>0</v>
      </c>
      <c r="BY42" s="85">
        <f t="shared" si="38"/>
        <v>0</v>
      </c>
      <c r="BZ42" s="80">
        <f>+BY42+BY41</f>
        <v>0</v>
      </c>
      <c r="CA42"/>
    </row>
    <row r="43" spans="1:79" x14ac:dyDescent="0.25">
      <c r="A43" s="204"/>
      <c r="B43" s="195">
        <v>2017</v>
      </c>
      <c r="C43" s="205"/>
      <c r="D43" s="206" t="s">
        <v>460</v>
      </c>
      <c r="E43" s="206"/>
      <c r="F43" s="206"/>
      <c r="G43" s="206"/>
      <c r="H43" s="206"/>
      <c r="I43" s="206"/>
      <c r="J43" s="206"/>
      <c r="K43" s="206"/>
      <c r="L43" s="206"/>
      <c r="M43" s="206"/>
      <c r="N43" s="206"/>
      <c r="O43" s="206"/>
      <c r="P43" s="206"/>
      <c r="Q43" s="206"/>
      <c r="R43" s="206"/>
      <c r="S43" s="206"/>
      <c r="W43" s="91" t="s">
        <v>297</v>
      </c>
      <c r="X43" s="79">
        <f t="shared" si="39"/>
        <v>0</v>
      </c>
      <c r="Y43" s="79"/>
      <c r="Z43" s="79"/>
      <c r="AA43" s="79">
        <f t="shared" si="40"/>
        <v>2393331.25</v>
      </c>
      <c r="AB43" s="85">
        <f t="shared" si="30"/>
        <v>2393331.25</v>
      </c>
      <c r="AC43" s="80"/>
      <c r="AD43" s="90"/>
      <c r="AE43" s="79"/>
      <c r="AF43" s="116"/>
      <c r="AG43" s="115"/>
      <c r="AH43" s="85">
        <v>366687.5</v>
      </c>
      <c r="AI43" s="85">
        <f t="shared" si="31"/>
        <v>366687.5</v>
      </c>
      <c r="AJ43" s="80"/>
      <c r="AK43" s="79"/>
      <c r="AL43" s="116"/>
      <c r="AM43" s="115"/>
      <c r="AN43" s="85">
        <v>517656.25</v>
      </c>
      <c r="AO43" s="85">
        <f t="shared" si="32"/>
        <v>517656.25</v>
      </c>
      <c r="AP43" s="80"/>
      <c r="AQ43" s="90"/>
      <c r="AR43" s="116"/>
      <c r="AS43" s="115"/>
      <c r="AT43" s="85"/>
      <c r="AU43" s="85">
        <f t="shared" si="33"/>
        <v>0</v>
      </c>
      <c r="AV43" s="80"/>
      <c r="AW43" s="90"/>
      <c r="AX43" s="116"/>
      <c r="AY43" s="115"/>
      <c r="AZ43" s="85">
        <v>747837.5</v>
      </c>
      <c r="BA43" s="85">
        <f t="shared" si="34"/>
        <v>747837.5</v>
      </c>
      <c r="BB43" s="80"/>
      <c r="BC43" s="90"/>
      <c r="BD43" s="116"/>
      <c r="BE43" s="115"/>
      <c r="BF43" s="85">
        <v>352850</v>
      </c>
      <c r="BG43" s="85">
        <f t="shared" si="35"/>
        <v>352850</v>
      </c>
      <c r="BH43" s="80"/>
      <c r="BI43" s="90"/>
      <c r="BJ43" s="116"/>
      <c r="BK43" s="115"/>
      <c r="BL43" s="85">
        <v>408300</v>
      </c>
      <c r="BM43" s="85">
        <f t="shared" si="36"/>
        <v>408300</v>
      </c>
      <c r="BN43" s="80"/>
      <c r="BO43" s="90"/>
      <c r="BP43" s="117"/>
      <c r="BQ43" s="115"/>
      <c r="BR43" s="85">
        <v>0</v>
      </c>
      <c r="BS43" s="85">
        <f t="shared" si="37"/>
        <v>0</v>
      </c>
      <c r="BT43" s="80"/>
      <c r="BU43" s="79">
        <v>0</v>
      </c>
      <c r="BV43" s="87"/>
      <c r="BW43" s="86"/>
      <c r="BX43" s="85">
        <v>0</v>
      </c>
      <c r="BY43" s="85">
        <f t="shared" si="38"/>
        <v>0</v>
      </c>
      <c r="BZ43" s="80"/>
      <c r="CA43"/>
    </row>
    <row r="44" spans="1:79" x14ac:dyDescent="0.25">
      <c r="A44" s="204"/>
      <c r="B44" s="195"/>
      <c r="C44" s="205"/>
      <c r="D44" s="206"/>
      <c r="E44" s="206"/>
      <c r="F44" s="206"/>
      <c r="G44" s="206"/>
      <c r="H44" s="206"/>
      <c r="I44" s="206"/>
      <c r="J44" s="206"/>
      <c r="K44" s="206"/>
      <c r="L44" s="206"/>
      <c r="M44" s="206"/>
      <c r="N44" s="206"/>
      <c r="O44" s="206"/>
      <c r="P44" s="206"/>
      <c r="Q44" s="206"/>
      <c r="R44" s="206"/>
      <c r="S44" s="206"/>
      <c r="W44" s="91" t="s">
        <v>296</v>
      </c>
      <c r="X44" s="79">
        <f t="shared" si="39"/>
        <v>11155000</v>
      </c>
      <c r="Y44" s="79"/>
      <c r="Z44" s="79"/>
      <c r="AA44" s="79">
        <f t="shared" si="40"/>
        <v>2393331.25</v>
      </c>
      <c r="AB44" s="85">
        <f t="shared" si="30"/>
        <v>13548331.25</v>
      </c>
      <c r="AC44" s="80">
        <f>+AB44+AB43</f>
        <v>15941662.5</v>
      </c>
      <c r="AD44" s="90"/>
      <c r="AE44" s="79">
        <v>1530000</v>
      </c>
      <c r="AF44" s="116"/>
      <c r="AG44" s="115"/>
      <c r="AH44" s="85">
        <v>366687.5</v>
      </c>
      <c r="AI44" s="85">
        <f t="shared" si="31"/>
        <v>1896687.5</v>
      </c>
      <c r="AJ44" s="80">
        <f>+AI44+AI43</f>
        <v>2263375</v>
      </c>
      <c r="AK44" s="79">
        <v>2260000</v>
      </c>
      <c r="AL44" s="116"/>
      <c r="AM44" s="115"/>
      <c r="AN44" s="85">
        <v>517656.25</v>
      </c>
      <c r="AO44" s="85">
        <f t="shared" si="32"/>
        <v>2777656.25</v>
      </c>
      <c r="AP44" s="80">
        <f>+AO44+AO43</f>
        <v>3295312.5</v>
      </c>
      <c r="AQ44" s="90"/>
      <c r="AR44" s="116"/>
      <c r="AS44" s="115">
        <v>4.4999999999999998E-2</v>
      </c>
      <c r="AT44" s="85"/>
      <c r="AU44" s="85">
        <f t="shared" si="33"/>
        <v>0</v>
      </c>
      <c r="AV44" s="80">
        <f>+AU44+AU43</f>
        <v>0</v>
      </c>
      <c r="AW44" s="90">
        <v>3075000</v>
      </c>
      <c r="AX44" s="116"/>
      <c r="AY44" s="115">
        <v>4.4999999999999998E-2</v>
      </c>
      <c r="AZ44" s="85">
        <v>747837.5</v>
      </c>
      <c r="BA44" s="85">
        <f t="shared" si="34"/>
        <v>3822837.5</v>
      </c>
      <c r="BB44" s="80">
        <f>+BA44+BA43</f>
        <v>4570675</v>
      </c>
      <c r="BC44" s="90">
        <v>2155000</v>
      </c>
      <c r="BD44" s="116" t="s">
        <v>198</v>
      </c>
      <c r="BE44" s="115">
        <v>0.04</v>
      </c>
      <c r="BF44" s="85">
        <v>352850</v>
      </c>
      <c r="BG44" s="85">
        <f t="shared" si="35"/>
        <v>2507850</v>
      </c>
      <c r="BH44" s="80">
        <f>+BG44+BG43</f>
        <v>2860700</v>
      </c>
      <c r="BI44" s="90">
        <v>2135000</v>
      </c>
      <c r="BJ44" s="116" t="s">
        <v>198</v>
      </c>
      <c r="BK44" s="115">
        <v>0.04</v>
      </c>
      <c r="BL44" s="85">
        <v>408300</v>
      </c>
      <c r="BM44" s="85">
        <f t="shared" si="36"/>
        <v>2543300</v>
      </c>
      <c r="BN44" s="80">
        <f>+BM44+BM43</f>
        <v>2951600</v>
      </c>
      <c r="BO44" s="90">
        <v>0</v>
      </c>
      <c r="BP44" s="117"/>
      <c r="BQ44" s="115">
        <v>0</v>
      </c>
      <c r="BR44" s="85">
        <v>0</v>
      </c>
      <c r="BS44" s="85">
        <f t="shared" si="37"/>
        <v>0</v>
      </c>
      <c r="BT44" s="80">
        <f>+BS44+BS43</f>
        <v>0</v>
      </c>
      <c r="BU44" s="79">
        <v>0</v>
      </c>
      <c r="BV44" s="87"/>
      <c r="BW44" s="86"/>
      <c r="BX44" s="85">
        <v>0</v>
      </c>
      <c r="BY44" s="85">
        <f t="shared" si="38"/>
        <v>0</v>
      </c>
      <c r="BZ44" s="80">
        <f>+BY44+BY43</f>
        <v>0</v>
      </c>
      <c r="CA44"/>
    </row>
    <row r="45" spans="1:79" x14ac:dyDescent="0.25">
      <c r="A45" s="204"/>
      <c r="B45" s="195"/>
      <c r="C45" s="205"/>
      <c r="D45" s="206"/>
      <c r="E45" s="206"/>
      <c r="F45" s="206"/>
      <c r="G45" s="206"/>
      <c r="H45" s="206"/>
      <c r="I45" s="206"/>
      <c r="J45" s="206"/>
      <c r="K45" s="206"/>
      <c r="L45" s="206"/>
      <c r="M45" s="206"/>
      <c r="N45" s="206"/>
      <c r="O45" s="206"/>
      <c r="P45" s="206"/>
      <c r="Q45" s="206"/>
      <c r="R45" s="206"/>
      <c r="S45" s="206"/>
      <c r="W45" s="91" t="s">
        <v>295</v>
      </c>
      <c r="X45" s="79">
        <f t="shared" si="39"/>
        <v>0</v>
      </c>
      <c r="Y45" s="79"/>
      <c r="Z45" s="79"/>
      <c r="AA45" s="79">
        <f t="shared" si="40"/>
        <v>2170193.75</v>
      </c>
      <c r="AB45" s="85">
        <f t="shared" si="30"/>
        <v>2170193.75</v>
      </c>
      <c r="AC45" s="80"/>
      <c r="AD45" s="90"/>
      <c r="AE45" s="79"/>
      <c r="AF45" s="116"/>
      <c r="AG45" s="115"/>
      <c r="AH45" s="85">
        <v>343737.5</v>
      </c>
      <c r="AI45" s="85">
        <f t="shared" si="31"/>
        <v>343737.5</v>
      </c>
      <c r="AJ45" s="80"/>
      <c r="AK45" s="79"/>
      <c r="AL45" s="116"/>
      <c r="AM45" s="115"/>
      <c r="AN45" s="85">
        <v>472456.25</v>
      </c>
      <c r="AO45" s="85">
        <f t="shared" si="32"/>
        <v>472456.25</v>
      </c>
      <c r="AP45" s="80"/>
      <c r="AQ45" s="90"/>
      <c r="AR45" s="116"/>
      <c r="AS45" s="115"/>
      <c r="AT45" s="85"/>
      <c r="AU45" s="85">
        <f t="shared" si="33"/>
        <v>0</v>
      </c>
      <c r="AV45" s="80"/>
      <c r="AW45" s="90"/>
      <c r="AX45" s="116"/>
      <c r="AY45" s="115"/>
      <c r="AZ45" s="85">
        <v>678650</v>
      </c>
      <c r="BA45" s="85">
        <f t="shared" si="34"/>
        <v>678650</v>
      </c>
      <c r="BB45" s="80"/>
      <c r="BC45" s="90"/>
      <c r="BD45" s="116"/>
      <c r="BE45" s="115"/>
      <c r="BF45" s="85">
        <v>309750</v>
      </c>
      <c r="BG45" s="85">
        <f t="shared" si="35"/>
        <v>309750</v>
      </c>
      <c r="BH45" s="80"/>
      <c r="BI45" s="90"/>
      <c r="BJ45" s="116"/>
      <c r="BK45" s="115"/>
      <c r="BL45" s="85">
        <v>365600</v>
      </c>
      <c r="BM45" s="85">
        <f t="shared" si="36"/>
        <v>365600</v>
      </c>
      <c r="BN45" s="80"/>
      <c r="BO45" s="90"/>
      <c r="BP45" s="117"/>
      <c r="BQ45" s="115"/>
      <c r="BR45" s="85">
        <v>0</v>
      </c>
      <c r="BS45" s="85">
        <f t="shared" si="37"/>
        <v>0</v>
      </c>
      <c r="BT45" s="80"/>
      <c r="BU45" s="79">
        <v>0</v>
      </c>
      <c r="BV45" s="87"/>
      <c r="BW45" s="86"/>
      <c r="BX45" s="85">
        <v>0</v>
      </c>
      <c r="BY45" s="85">
        <f t="shared" si="38"/>
        <v>0</v>
      </c>
      <c r="BZ45" s="80"/>
      <c r="CA45"/>
    </row>
    <row r="46" spans="1:79" x14ac:dyDescent="0.25">
      <c r="A46" s="64"/>
      <c r="B46" s="65" t="s">
        <v>134</v>
      </c>
      <c r="C46" s="66"/>
      <c r="D46" s="208" t="s">
        <v>461</v>
      </c>
      <c r="E46" s="208"/>
      <c r="F46" s="208"/>
      <c r="G46" s="208"/>
      <c r="H46" s="208"/>
      <c r="I46" s="208"/>
      <c r="J46" s="208"/>
      <c r="K46" s="208"/>
      <c r="L46" s="208"/>
      <c r="M46" s="208"/>
      <c r="N46" s="208"/>
      <c r="O46" s="208"/>
      <c r="P46" s="208"/>
      <c r="Q46" s="208"/>
      <c r="R46" s="208"/>
      <c r="S46" s="208"/>
      <c r="W46" s="91" t="s">
        <v>294</v>
      </c>
      <c r="X46" s="79">
        <f t="shared" si="39"/>
        <v>11660000</v>
      </c>
      <c r="Y46" s="79"/>
      <c r="Z46" s="79"/>
      <c r="AA46" s="79">
        <f t="shared" si="40"/>
        <v>2170193.75</v>
      </c>
      <c r="AB46" s="85">
        <f t="shared" si="30"/>
        <v>13830193.75</v>
      </c>
      <c r="AC46" s="80">
        <f>+AB46+AB45</f>
        <v>16000387.5</v>
      </c>
      <c r="AD46" s="90"/>
      <c r="AE46" s="79">
        <v>1595000</v>
      </c>
      <c r="AF46" s="116"/>
      <c r="AG46" s="115"/>
      <c r="AH46" s="85">
        <v>343737.5</v>
      </c>
      <c r="AI46" s="85">
        <f t="shared" si="31"/>
        <v>1938737.5</v>
      </c>
      <c r="AJ46" s="80">
        <f>+AI46+AI45</f>
        <v>2282475</v>
      </c>
      <c r="AK46" s="79">
        <v>2350000</v>
      </c>
      <c r="AL46" s="116"/>
      <c r="AM46" s="115"/>
      <c r="AN46" s="85">
        <v>472456.25</v>
      </c>
      <c r="AO46" s="85">
        <f t="shared" si="32"/>
        <v>2822456.25</v>
      </c>
      <c r="AP46" s="80">
        <f>+AO46+AO45</f>
        <v>3294912.5</v>
      </c>
      <c r="AQ46" s="90"/>
      <c r="AR46" s="116"/>
      <c r="AS46" s="115">
        <v>4.4999999999999998E-2</v>
      </c>
      <c r="AT46" s="85"/>
      <c r="AU46" s="85">
        <f t="shared" si="33"/>
        <v>0</v>
      </c>
      <c r="AV46" s="80">
        <f>+AU46+AU45</f>
        <v>0</v>
      </c>
      <c r="AW46" s="90">
        <v>3230000</v>
      </c>
      <c r="AX46" s="116"/>
      <c r="AY46" s="115">
        <v>4.4999999999999998E-2</v>
      </c>
      <c r="AZ46" s="85">
        <v>678650</v>
      </c>
      <c r="BA46" s="85">
        <f t="shared" si="34"/>
        <v>3908650</v>
      </c>
      <c r="BB46" s="80">
        <f>+BA46+BA45</f>
        <v>4587300</v>
      </c>
      <c r="BC46" s="90">
        <v>2240000</v>
      </c>
      <c r="BD46" s="116" t="s">
        <v>198</v>
      </c>
      <c r="BE46" s="115">
        <v>0.04</v>
      </c>
      <c r="BF46" s="85">
        <v>309750</v>
      </c>
      <c r="BG46" s="85">
        <f t="shared" si="35"/>
        <v>2549750</v>
      </c>
      <c r="BH46" s="80">
        <f>+BG46+BG45</f>
        <v>2859500</v>
      </c>
      <c r="BI46" s="90">
        <v>2245000</v>
      </c>
      <c r="BJ46" s="116" t="s">
        <v>198</v>
      </c>
      <c r="BK46" s="115">
        <v>0.04</v>
      </c>
      <c r="BL46" s="85">
        <v>365600</v>
      </c>
      <c r="BM46" s="85">
        <f t="shared" si="36"/>
        <v>2610600</v>
      </c>
      <c r="BN46" s="80">
        <f>+BM46+BM45</f>
        <v>2976200</v>
      </c>
      <c r="BO46" s="90">
        <v>0</v>
      </c>
      <c r="BP46" s="117"/>
      <c r="BQ46" s="115">
        <v>0</v>
      </c>
      <c r="BR46" s="85">
        <v>0</v>
      </c>
      <c r="BS46" s="85">
        <f t="shared" si="37"/>
        <v>0</v>
      </c>
      <c r="BT46" s="80">
        <f>+BS46+BS45</f>
        <v>0</v>
      </c>
      <c r="BU46" s="79">
        <v>0</v>
      </c>
      <c r="BV46" s="87"/>
      <c r="BW46" s="86"/>
      <c r="BX46" s="85">
        <v>0</v>
      </c>
      <c r="BY46" s="85">
        <f t="shared" si="38"/>
        <v>0</v>
      </c>
      <c r="BZ46" s="80">
        <f>+BY46+BY45</f>
        <v>0</v>
      </c>
      <c r="CA46"/>
    </row>
    <row r="47" spans="1:79" x14ac:dyDescent="0.25">
      <c r="A47" s="45"/>
      <c r="B47" s="195">
        <v>2018</v>
      </c>
      <c r="C47" s="46"/>
      <c r="D47" s="207" t="s">
        <v>180</v>
      </c>
      <c r="E47" s="207"/>
      <c r="F47" s="207"/>
      <c r="G47" s="207"/>
      <c r="H47" s="207"/>
      <c r="I47" s="207"/>
      <c r="J47" s="207"/>
      <c r="K47" s="207"/>
      <c r="L47" s="207"/>
      <c r="M47" s="207"/>
      <c r="N47" s="207"/>
      <c r="O47" s="207"/>
      <c r="P47" s="207"/>
      <c r="Q47" s="207"/>
      <c r="R47" s="207"/>
      <c r="S47" s="207"/>
      <c r="W47" s="91" t="s">
        <v>293</v>
      </c>
      <c r="X47" s="79">
        <f t="shared" si="39"/>
        <v>0</v>
      </c>
      <c r="Y47" s="79"/>
      <c r="Z47" s="79"/>
      <c r="AA47" s="79">
        <f t="shared" si="40"/>
        <v>1947096.88</v>
      </c>
      <c r="AB47" s="85">
        <f t="shared" si="30"/>
        <v>1947096.88</v>
      </c>
      <c r="AC47" s="80"/>
      <c r="AD47" s="90"/>
      <c r="AE47" s="79"/>
      <c r="AF47" s="116"/>
      <c r="AG47" s="115"/>
      <c r="AH47" s="85">
        <v>318815.63</v>
      </c>
      <c r="AI47" s="85">
        <f t="shared" si="31"/>
        <v>318815.63</v>
      </c>
      <c r="AJ47" s="80"/>
      <c r="AK47" s="79"/>
      <c r="AL47" s="116"/>
      <c r="AM47" s="115"/>
      <c r="AN47" s="85">
        <v>425456.25</v>
      </c>
      <c r="AO47" s="85">
        <f t="shared" si="32"/>
        <v>425456.25</v>
      </c>
      <c r="AP47" s="80"/>
      <c r="AQ47" s="90"/>
      <c r="AR47" s="116"/>
      <c r="AS47" s="115"/>
      <c r="AT47" s="85"/>
      <c r="AU47" s="85">
        <f t="shared" si="33"/>
        <v>0</v>
      </c>
      <c r="AV47" s="80"/>
      <c r="AW47" s="90"/>
      <c r="AX47" s="116"/>
      <c r="AY47" s="115"/>
      <c r="AZ47" s="85">
        <v>605975</v>
      </c>
      <c r="BA47" s="85">
        <f t="shared" si="34"/>
        <v>605975</v>
      </c>
      <c r="BB47" s="80"/>
      <c r="BC47" s="90"/>
      <c r="BD47" s="116"/>
      <c r="BE47" s="115"/>
      <c r="BF47" s="85">
        <v>276150</v>
      </c>
      <c r="BG47" s="85">
        <f t="shared" si="35"/>
        <v>276150</v>
      </c>
      <c r="BH47" s="80"/>
      <c r="BI47" s="90"/>
      <c r="BJ47" s="116"/>
      <c r="BK47" s="115"/>
      <c r="BL47" s="85">
        <v>320700</v>
      </c>
      <c r="BM47" s="85">
        <f t="shared" si="36"/>
        <v>320700</v>
      </c>
      <c r="BN47" s="80"/>
      <c r="BO47" s="90"/>
      <c r="BP47" s="117"/>
      <c r="BQ47" s="115"/>
      <c r="BR47" s="85">
        <v>0</v>
      </c>
      <c r="BS47" s="85">
        <f t="shared" si="37"/>
        <v>0</v>
      </c>
      <c r="BT47" s="80"/>
      <c r="BU47" s="79">
        <v>0</v>
      </c>
      <c r="BV47" s="87"/>
      <c r="BW47" s="86"/>
      <c r="BX47" s="85">
        <v>0</v>
      </c>
      <c r="BY47" s="85">
        <f t="shared" si="38"/>
        <v>0</v>
      </c>
      <c r="BZ47" s="80"/>
      <c r="CA47"/>
    </row>
    <row r="48" spans="1:79" x14ac:dyDescent="0.25">
      <c r="A48" s="72"/>
      <c r="B48" s="195"/>
      <c r="C48" s="192"/>
      <c r="D48" s="207"/>
      <c r="E48" s="207"/>
      <c r="F48" s="207"/>
      <c r="G48" s="207"/>
      <c r="H48" s="207"/>
      <c r="I48" s="207"/>
      <c r="J48" s="207"/>
      <c r="K48" s="207"/>
      <c r="L48" s="207"/>
      <c r="M48" s="207"/>
      <c r="N48" s="207"/>
      <c r="O48" s="207"/>
      <c r="P48" s="207"/>
      <c r="Q48" s="207"/>
      <c r="R48" s="207"/>
      <c r="S48" s="207"/>
      <c r="W48" s="91" t="s">
        <v>292</v>
      </c>
      <c r="X48" s="79">
        <f t="shared" si="39"/>
        <v>12180000</v>
      </c>
      <c r="Y48" s="79"/>
      <c r="Z48" s="79"/>
      <c r="AA48" s="79">
        <f t="shared" si="40"/>
        <v>1947096.88</v>
      </c>
      <c r="AB48" s="85">
        <f t="shared" si="30"/>
        <v>14127096.879999999</v>
      </c>
      <c r="AC48" s="80">
        <f>+AB48+AB47</f>
        <v>16074193.759999998</v>
      </c>
      <c r="AD48" s="90"/>
      <c r="AE48" s="79">
        <v>1655000</v>
      </c>
      <c r="AF48" s="116"/>
      <c r="AG48" s="115"/>
      <c r="AH48" s="85">
        <v>318815.63</v>
      </c>
      <c r="AI48" s="85">
        <f t="shared" si="31"/>
        <v>1973815.63</v>
      </c>
      <c r="AJ48" s="80">
        <f>+AI48+AI47</f>
        <v>2292631.2599999998</v>
      </c>
      <c r="AK48" s="79">
        <v>2445000</v>
      </c>
      <c r="AL48" s="116"/>
      <c r="AM48" s="115"/>
      <c r="AN48" s="85">
        <v>425456.25</v>
      </c>
      <c r="AO48" s="85">
        <f t="shared" si="32"/>
        <v>2870456.25</v>
      </c>
      <c r="AP48" s="80">
        <f>+AO48+AO47</f>
        <v>3295912.5</v>
      </c>
      <c r="AQ48" s="90"/>
      <c r="AR48" s="116"/>
      <c r="AS48" s="115">
        <v>0.05</v>
      </c>
      <c r="AT48" s="85"/>
      <c r="AU48" s="85">
        <f t="shared" si="33"/>
        <v>0</v>
      </c>
      <c r="AV48" s="80">
        <f>+AU48+AU47</f>
        <v>0</v>
      </c>
      <c r="AW48" s="90">
        <v>3395000</v>
      </c>
      <c r="AX48" s="116"/>
      <c r="AY48" s="115">
        <v>0.05</v>
      </c>
      <c r="AZ48" s="85">
        <v>605975</v>
      </c>
      <c r="BA48" s="85">
        <f t="shared" si="34"/>
        <v>4000975</v>
      </c>
      <c r="BB48" s="80">
        <f>+BA48+BA47</f>
        <v>4606950</v>
      </c>
      <c r="BC48" s="90">
        <v>2330000</v>
      </c>
      <c r="BD48" s="116" t="s">
        <v>198</v>
      </c>
      <c r="BE48" s="115">
        <v>0.04</v>
      </c>
      <c r="BF48" s="85">
        <v>276150</v>
      </c>
      <c r="BG48" s="85">
        <f t="shared" si="35"/>
        <v>2606150</v>
      </c>
      <c r="BH48" s="80">
        <f>+BG48+BG47</f>
        <v>2882300</v>
      </c>
      <c r="BI48" s="90">
        <v>2355000</v>
      </c>
      <c r="BJ48" s="116" t="s">
        <v>198</v>
      </c>
      <c r="BK48" s="115">
        <v>0.04</v>
      </c>
      <c r="BL48" s="85">
        <v>320700</v>
      </c>
      <c r="BM48" s="85">
        <f t="shared" si="36"/>
        <v>2675700</v>
      </c>
      <c r="BN48" s="80">
        <f>+BM48+BM47</f>
        <v>2996400</v>
      </c>
      <c r="BO48" s="90">
        <v>0</v>
      </c>
      <c r="BP48" s="117"/>
      <c r="BQ48" s="115">
        <v>0</v>
      </c>
      <c r="BR48" s="85">
        <v>0</v>
      </c>
      <c r="BS48" s="85">
        <f t="shared" si="37"/>
        <v>0</v>
      </c>
      <c r="BT48" s="80">
        <f>+BS48+BS47</f>
        <v>0</v>
      </c>
      <c r="BU48" s="79">
        <v>0</v>
      </c>
      <c r="BV48" s="87"/>
      <c r="BW48" s="86"/>
      <c r="BX48" s="85">
        <v>0</v>
      </c>
      <c r="BY48" s="85">
        <f t="shared" si="38"/>
        <v>0</v>
      </c>
      <c r="BZ48" s="80">
        <f>+BY48+BY47</f>
        <v>0</v>
      </c>
      <c r="CA48"/>
    </row>
    <row r="49" spans="1:79" x14ac:dyDescent="0.25">
      <c r="A49" s="19"/>
      <c r="B49" s="195"/>
      <c r="C49" s="192"/>
      <c r="D49" s="207"/>
      <c r="E49" s="207"/>
      <c r="F49" s="207"/>
      <c r="G49" s="207"/>
      <c r="H49" s="207"/>
      <c r="I49" s="207"/>
      <c r="J49" s="207"/>
      <c r="K49" s="207"/>
      <c r="L49" s="207"/>
      <c r="M49" s="207"/>
      <c r="N49" s="207"/>
      <c r="O49" s="207"/>
      <c r="P49" s="207"/>
      <c r="Q49" s="207"/>
      <c r="R49" s="207"/>
      <c r="S49" s="207"/>
      <c r="W49" s="91" t="s">
        <v>291</v>
      </c>
      <c r="X49" s="79">
        <f t="shared" si="39"/>
        <v>0</v>
      </c>
      <c r="Y49" s="79"/>
      <c r="Z49" s="79"/>
      <c r="AA49" s="79">
        <f t="shared" si="40"/>
        <v>1705412.5</v>
      </c>
      <c r="AB49" s="85">
        <f t="shared" si="30"/>
        <v>1705412.5</v>
      </c>
      <c r="AC49" s="80"/>
      <c r="AD49" s="90"/>
      <c r="AE49" s="79"/>
      <c r="AF49" s="116"/>
      <c r="AG49" s="115"/>
      <c r="AH49" s="85">
        <v>292956.25</v>
      </c>
      <c r="AI49" s="85">
        <f t="shared" si="31"/>
        <v>292956.25</v>
      </c>
      <c r="AJ49" s="80"/>
      <c r="AK49" s="79"/>
      <c r="AL49" s="116"/>
      <c r="AM49" s="115"/>
      <c r="AN49" s="85">
        <v>376556.25</v>
      </c>
      <c r="AO49" s="85">
        <f t="shared" si="32"/>
        <v>376556.25</v>
      </c>
      <c r="AP49" s="80"/>
      <c r="AQ49" s="90"/>
      <c r="AR49" s="116"/>
      <c r="AS49" s="115"/>
      <c r="AT49" s="85"/>
      <c r="AU49" s="85">
        <f t="shared" si="33"/>
        <v>0</v>
      </c>
      <c r="AV49" s="80"/>
      <c r="AW49" s="90"/>
      <c r="AX49" s="116"/>
      <c r="AY49" s="115"/>
      <c r="AZ49" s="85">
        <v>521100</v>
      </c>
      <c r="BA49" s="85">
        <f t="shared" si="34"/>
        <v>521100</v>
      </c>
      <c r="BB49" s="80"/>
      <c r="BC49" s="90"/>
      <c r="BD49" s="116"/>
      <c r="BE49" s="115"/>
      <c r="BF49" s="85">
        <v>241200</v>
      </c>
      <c r="BG49" s="85">
        <f t="shared" si="35"/>
        <v>241200</v>
      </c>
      <c r="BH49" s="80"/>
      <c r="BI49" s="90"/>
      <c r="BJ49" s="116"/>
      <c r="BK49" s="115"/>
      <c r="BL49" s="85">
        <v>273600</v>
      </c>
      <c r="BM49" s="85">
        <f t="shared" si="36"/>
        <v>273600</v>
      </c>
      <c r="BN49" s="80"/>
      <c r="BO49" s="90"/>
      <c r="BP49" s="117"/>
      <c r="BQ49" s="115"/>
      <c r="BR49" s="85">
        <v>0</v>
      </c>
      <c r="BS49" s="85">
        <f t="shared" si="37"/>
        <v>0</v>
      </c>
      <c r="BT49" s="80"/>
      <c r="BU49" s="79">
        <v>0</v>
      </c>
      <c r="BV49" s="87"/>
      <c r="BW49" s="86"/>
      <c r="BX49" s="85">
        <v>0</v>
      </c>
      <c r="BY49" s="85">
        <f t="shared" si="38"/>
        <v>0</v>
      </c>
      <c r="BZ49" s="80"/>
      <c r="CA49"/>
    </row>
    <row r="50" spans="1:79" x14ac:dyDescent="0.25">
      <c r="B50" s="195">
        <v>2019</v>
      </c>
      <c r="C50" s="74"/>
      <c r="D50" s="207" t="s">
        <v>438</v>
      </c>
      <c r="E50" s="207"/>
      <c r="F50" s="207"/>
      <c r="G50" s="207"/>
      <c r="H50" s="207"/>
      <c r="I50" s="207"/>
      <c r="J50" s="207"/>
      <c r="K50" s="207"/>
      <c r="L50" s="207"/>
      <c r="M50" s="207"/>
      <c r="N50" s="207"/>
      <c r="O50" s="207"/>
      <c r="P50" s="207"/>
      <c r="Q50" s="207"/>
      <c r="R50" s="207"/>
      <c r="S50" s="207"/>
      <c r="V50" s="73"/>
      <c r="W50" s="91" t="s">
        <v>290</v>
      </c>
      <c r="X50" s="79">
        <f t="shared" si="39"/>
        <v>12725000</v>
      </c>
      <c r="Y50" s="79"/>
      <c r="Z50" s="79"/>
      <c r="AA50" s="79">
        <f t="shared" si="40"/>
        <v>1705412.5</v>
      </c>
      <c r="AB50" s="85">
        <f t="shared" si="30"/>
        <v>14430412.5</v>
      </c>
      <c r="AC50" s="80">
        <f>+AB50+AB49</f>
        <v>16135825</v>
      </c>
      <c r="AD50" s="90"/>
      <c r="AE50" s="79">
        <v>1725000</v>
      </c>
      <c r="AF50" s="116"/>
      <c r="AG50" s="115"/>
      <c r="AH50" s="85">
        <v>292956.25</v>
      </c>
      <c r="AI50" s="85">
        <f t="shared" si="31"/>
        <v>2017956.25</v>
      </c>
      <c r="AJ50" s="80">
        <f>+AI50+AI49</f>
        <v>2310912.5</v>
      </c>
      <c r="AK50" s="79">
        <v>2540000</v>
      </c>
      <c r="AL50" s="116"/>
      <c r="AM50" s="115"/>
      <c r="AN50" s="85">
        <v>376556.25</v>
      </c>
      <c r="AO50" s="85">
        <f t="shared" si="32"/>
        <v>2916556.25</v>
      </c>
      <c r="AP50" s="80">
        <f>+AO50+AO49</f>
        <v>3293112.5</v>
      </c>
      <c r="AQ50" s="90"/>
      <c r="AR50" s="116"/>
      <c r="AS50" s="115">
        <v>0.05</v>
      </c>
      <c r="AT50" s="85"/>
      <c r="AU50" s="85">
        <f t="shared" si="33"/>
        <v>0</v>
      </c>
      <c r="AV50" s="80">
        <f>+AU50+AU49</f>
        <v>0</v>
      </c>
      <c r="AW50" s="90">
        <v>3560000</v>
      </c>
      <c r="AX50" s="116"/>
      <c r="AY50" s="115">
        <v>0.05</v>
      </c>
      <c r="AZ50" s="85">
        <v>521100</v>
      </c>
      <c r="BA50" s="85">
        <f t="shared" si="34"/>
        <v>4081100</v>
      </c>
      <c r="BB50" s="80">
        <f>+BA50+BA49</f>
        <v>4602200</v>
      </c>
      <c r="BC50" s="90">
        <v>2425000</v>
      </c>
      <c r="BD50" s="116" t="s">
        <v>198</v>
      </c>
      <c r="BE50" s="115">
        <v>0.04</v>
      </c>
      <c r="BF50" s="85">
        <v>241200</v>
      </c>
      <c r="BG50" s="85">
        <f t="shared" si="35"/>
        <v>2666200</v>
      </c>
      <c r="BH50" s="80">
        <f>+BG50+BG49</f>
        <v>2907400</v>
      </c>
      <c r="BI50" s="90">
        <v>2475000</v>
      </c>
      <c r="BJ50" s="116" t="s">
        <v>198</v>
      </c>
      <c r="BK50" s="115">
        <v>0.04</v>
      </c>
      <c r="BL50" s="85">
        <v>273600</v>
      </c>
      <c r="BM50" s="85">
        <f t="shared" si="36"/>
        <v>2748600</v>
      </c>
      <c r="BN50" s="80">
        <f>+BM50+BM49</f>
        <v>3022200</v>
      </c>
      <c r="BO50" s="90">
        <v>0</v>
      </c>
      <c r="BP50" s="117"/>
      <c r="BQ50" s="115">
        <v>0</v>
      </c>
      <c r="BR50" s="85">
        <v>0</v>
      </c>
      <c r="BS50" s="85">
        <f t="shared" si="37"/>
        <v>0</v>
      </c>
      <c r="BT50" s="80">
        <f>+BS50+BS49</f>
        <v>0</v>
      </c>
      <c r="BU50" s="79">
        <v>0</v>
      </c>
      <c r="BV50" s="87"/>
      <c r="BW50" s="86"/>
      <c r="BX50" s="85">
        <v>0</v>
      </c>
      <c r="BY50" s="85">
        <f t="shared" si="38"/>
        <v>0</v>
      </c>
      <c r="BZ50" s="80">
        <f>+BY50+BY49</f>
        <v>0</v>
      </c>
      <c r="CA50"/>
    </row>
    <row r="51" spans="1:79" x14ac:dyDescent="0.25">
      <c r="B51" s="195"/>
      <c r="C51" s="192"/>
      <c r="D51" s="207"/>
      <c r="E51" s="207"/>
      <c r="F51" s="207"/>
      <c r="G51" s="207"/>
      <c r="H51" s="207"/>
      <c r="I51" s="207"/>
      <c r="J51" s="207"/>
      <c r="K51" s="207"/>
      <c r="L51" s="207"/>
      <c r="M51" s="207"/>
      <c r="N51" s="207"/>
      <c r="O51" s="207"/>
      <c r="P51" s="207"/>
      <c r="Q51" s="207"/>
      <c r="R51" s="207"/>
      <c r="S51" s="207"/>
      <c r="U51" s="73"/>
      <c r="V51" s="73"/>
      <c r="W51" s="91" t="s">
        <v>289</v>
      </c>
      <c r="X51" s="79">
        <f t="shared" si="39"/>
        <v>0</v>
      </c>
      <c r="Y51" s="79"/>
      <c r="Z51" s="79"/>
      <c r="AA51" s="79">
        <f t="shared" si="40"/>
        <v>1459134.38</v>
      </c>
      <c r="AB51" s="85">
        <f t="shared" si="30"/>
        <v>1459134.38</v>
      </c>
      <c r="AC51" s="80"/>
      <c r="AD51" s="90"/>
      <c r="AE51" s="79"/>
      <c r="AF51" s="116"/>
      <c r="AG51" s="115"/>
      <c r="AH51" s="85">
        <v>266003.13</v>
      </c>
      <c r="AI51" s="85">
        <f t="shared" si="31"/>
        <v>266003.13</v>
      </c>
      <c r="AJ51" s="80"/>
      <c r="AK51" s="79"/>
      <c r="AL51" s="116"/>
      <c r="AM51" s="115"/>
      <c r="AN51" s="85">
        <v>332106.25</v>
      </c>
      <c r="AO51" s="85">
        <f t="shared" si="32"/>
        <v>332106.25</v>
      </c>
      <c r="AP51" s="80"/>
      <c r="AQ51" s="90"/>
      <c r="AR51" s="116"/>
      <c r="AS51" s="115"/>
      <c r="AT51" s="85"/>
      <c r="AU51" s="85">
        <f t="shared" si="33"/>
        <v>0</v>
      </c>
      <c r="AV51" s="80"/>
      <c r="AW51" s="90"/>
      <c r="AX51" s="116"/>
      <c r="AY51" s="115"/>
      <c r="AZ51" s="85">
        <v>432100</v>
      </c>
      <c r="BA51" s="85">
        <f t="shared" si="34"/>
        <v>432100</v>
      </c>
      <c r="BB51" s="80"/>
      <c r="BC51" s="90"/>
      <c r="BD51" s="116"/>
      <c r="BE51" s="115"/>
      <c r="BF51" s="85">
        <v>204825</v>
      </c>
      <c r="BG51" s="85">
        <f t="shared" si="35"/>
        <v>204825</v>
      </c>
      <c r="BH51" s="80"/>
      <c r="BI51" s="90"/>
      <c r="BJ51" s="116"/>
      <c r="BK51" s="115"/>
      <c r="BL51" s="85">
        <v>224100</v>
      </c>
      <c r="BM51" s="85">
        <f t="shared" si="36"/>
        <v>224100</v>
      </c>
      <c r="BN51" s="80"/>
      <c r="BO51" s="90"/>
      <c r="BP51" s="117"/>
      <c r="BQ51" s="115"/>
      <c r="BR51" s="85">
        <v>0</v>
      </c>
      <c r="BS51" s="85">
        <f t="shared" si="37"/>
        <v>0</v>
      </c>
      <c r="BT51" s="80"/>
      <c r="BU51" s="79">
        <v>0</v>
      </c>
      <c r="BV51" s="87"/>
      <c r="BW51" s="86"/>
      <c r="BX51" s="85">
        <v>0</v>
      </c>
      <c r="BY51" s="85">
        <f t="shared" si="38"/>
        <v>0</v>
      </c>
      <c r="BZ51" s="80"/>
      <c r="CA51"/>
    </row>
    <row r="52" spans="1:79" x14ac:dyDescent="0.25">
      <c r="B52" s="195"/>
      <c r="C52" s="19"/>
      <c r="D52" s="207"/>
      <c r="E52" s="207"/>
      <c r="F52" s="207"/>
      <c r="G52" s="207"/>
      <c r="H52" s="207"/>
      <c r="I52" s="207"/>
      <c r="J52" s="207"/>
      <c r="K52" s="207"/>
      <c r="L52" s="207"/>
      <c r="M52" s="207"/>
      <c r="N52" s="207"/>
      <c r="O52" s="207"/>
      <c r="P52" s="207"/>
      <c r="Q52" s="207"/>
      <c r="R52" s="207"/>
      <c r="S52" s="207"/>
      <c r="U52" s="73"/>
      <c r="W52" s="91" t="s">
        <v>288</v>
      </c>
      <c r="X52" s="79">
        <f t="shared" si="39"/>
        <v>13290000</v>
      </c>
      <c r="Y52" s="79"/>
      <c r="Z52" s="79"/>
      <c r="AA52" s="79">
        <f t="shared" si="40"/>
        <v>1459134.38</v>
      </c>
      <c r="AB52" s="85">
        <f t="shared" si="30"/>
        <v>14749134.379999999</v>
      </c>
      <c r="AC52" s="80">
        <f>+AB52+AB51</f>
        <v>16208268.759999998</v>
      </c>
      <c r="AD52" s="90"/>
      <c r="AE52" s="79">
        <v>1790000</v>
      </c>
      <c r="AF52" s="116"/>
      <c r="AG52" s="115"/>
      <c r="AH52" s="85">
        <v>266003.13</v>
      </c>
      <c r="AI52" s="85">
        <f t="shared" si="31"/>
        <v>2056003.13</v>
      </c>
      <c r="AJ52" s="80">
        <f>+AI52+AI51</f>
        <v>2322006.2599999998</v>
      </c>
      <c r="AK52" s="79">
        <v>2640000</v>
      </c>
      <c r="AL52" s="116"/>
      <c r="AM52" s="115"/>
      <c r="AN52" s="85">
        <v>332106.25</v>
      </c>
      <c r="AO52" s="85">
        <f t="shared" si="32"/>
        <v>2972106.25</v>
      </c>
      <c r="AP52" s="80">
        <f>+AO52+AO51</f>
        <v>3304212.5</v>
      </c>
      <c r="AQ52" s="90"/>
      <c r="AR52" s="116"/>
      <c r="AS52" s="115">
        <v>0.05</v>
      </c>
      <c r="AT52" s="85"/>
      <c r="AU52" s="85">
        <f t="shared" si="33"/>
        <v>0</v>
      </c>
      <c r="AV52" s="80">
        <f>+AU52+AU51</f>
        <v>0</v>
      </c>
      <c r="AW52" s="90">
        <v>3740000</v>
      </c>
      <c r="AX52" s="116"/>
      <c r="AY52" s="115">
        <v>0.05</v>
      </c>
      <c r="AZ52" s="85">
        <v>432100</v>
      </c>
      <c r="BA52" s="85">
        <f t="shared" si="34"/>
        <v>4172100</v>
      </c>
      <c r="BB52" s="80">
        <f>+BA52+BA51</f>
        <v>4604200</v>
      </c>
      <c r="BC52" s="90">
        <v>2520000</v>
      </c>
      <c r="BD52" s="116" t="s">
        <v>198</v>
      </c>
      <c r="BE52" s="115">
        <v>0.04</v>
      </c>
      <c r="BF52" s="85">
        <v>204825</v>
      </c>
      <c r="BG52" s="85">
        <f t="shared" si="35"/>
        <v>2724825</v>
      </c>
      <c r="BH52" s="80">
        <f>+BG52+BG51</f>
        <v>2929650</v>
      </c>
      <c r="BI52" s="90">
        <v>2600000</v>
      </c>
      <c r="BJ52" s="116" t="s">
        <v>198</v>
      </c>
      <c r="BK52" s="115">
        <v>0.04</v>
      </c>
      <c r="BL52" s="85">
        <v>224100</v>
      </c>
      <c r="BM52" s="85">
        <f t="shared" si="36"/>
        <v>2824100</v>
      </c>
      <c r="BN52" s="80">
        <f>+BM52+BM51</f>
        <v>3048200</v>
      </c>
      <c r="BO52" s="90">
        <v>0</v>
      </c>
      <c r="BP52" s="117"/>
      <c r="BQ52" s="115">
        <v>0</v>
      </c>
      <c r="BR52" s="85">
        <v>0</v>
      </c>
      <c r="BS52" s="85">
        <f t="shared" si="37"/>
        <v>0</v>
      </c>
      <c r="BT52" s="80">
        <f>+BS52+BS51</f>
        <v>0</v>
      </c>
      <c r="BU52" s="79">
        <v>0</v>
      </c>
      <c r="BV52" s="87"/>
      <c r="BW52" s="86"/>
      <c r="BX52" s="85">
        <v>0</v>
      </c>
      <c r="BY52" s="85">
        <f t="shared" si="38"/>
        <v>0</v>
      </c>
      <c r="BZ52" s="80">
        <f>+BY52+BY51</f>
        <v>0</v>
      </c>
      <c r="CA52"/>
    </row>
    <row r="53" spans="1:79" x14ac:dyDescent="0.25">
      <c r="W53" s="91" t="s">
        <v>287</v>
      </c>
      <c r="X53" s="79">
        <f t="shared" si="39"/>
        <v>0</v>
      </c>
      <c r="Y53" s="79"/>
      <c r="Z53" s="79"/>
      <c r="AA53" s="79">
        <f t="shared" si="40"/>
        <v>1201665.6299999999</v>
      </c>
      <c r="AB53" s="85">
        <f t="shared" si="30"/>
        <v>1201665.6299999999</v>
      </c>
      <c r="AC53" s="80"/>
      <c r="AD53" s="90"/>
      <c r="AE53" s="79"/>
      <c r="AF53" s="116"/>
      <c r="AG53" s="115"/>
      <c r="AH53" s="85">
        <v>238034.38</v>
      </c>
      <c r="AI53" s="85">
        <f t="shared" si="31"/>
        <v>238034.38</v>
      </c>
      <c r="AJ53" s="80"/>
      <c r="AK53" s="79"/>
      <c r="AL53" s="116"/>
      <c r="AM53" s="115"/>
      <c r="AN53" s="85">
        <v>285906.25</v>
      </c>
      <c r="AO53" s="85">
        <f t="shared" si="32"/>
        <v>285906.25</v>
      </c>
      <c r="AP53" s="80"/>
      <c r="AQ53" s="90"/>
      <c r="AR53" s="116"/>
      <c r="AS53" s="115"/>
      <c r="AT53" s="85"/>
      <c r="AU53" s="85">
        <f t="shared" si="33"/>
        <v>0</v>
      </c>
      <c r="AV53" s="80"/>
      <c r="AW53" s="90"/>
      <c r="AX53" s="116"/>
      <c r="AY53" s="115"/>
      <c r="AZ53" s="85">
        <v>338600</v>
      </c>
      <c r="BA53" s="85">
        <f t="shared" si="34"/>
        <v>338600</v>
      </c>
      <c r="BB53" s="80"/>
      <c r="BC53" s="90"/>
      <c r="BD53" s="116"/>
      <c r="BE53" s="115"/>
      <c r="BF53" s="85">
        <v>167025</v>
      </c>
      <c r="BG53" s="85">
        <f t="shared" si="35"/>
        <v>167025</v>
      </c>
      <c r="BH53" s="80"/>
      <c r="BI53" s="90"/>
      <c r="BJ53" s="116"/>
      <c r="BK53" s="115"/>
      <c r="BL53" s="85">
        <v>172100</v>
      </c>
      <c r="BM53" s="85">
        <f t="shared" si="36"/>
        <v>172100</v>
      </c>
      <c r="BN53" s="80"/>
      <c r="BO53" s="90"/>
      <c r="BP53" s="117"/>
      <c r="BQ53" s="115"/>
      <c r="BR53" s="85">
        <v>0</v>
      </c>
      <c r="BS53" s="85">
        <f t="shared" si="37"/>
        <v>0</v>
      </c>
      <c r="BT53" s="80"/>
      <c r="BU53" s="79">
        <v>0</v>
      </c>
      <c r="BV53" s="87"/>
      <c r="BW53" s="86"/>
      <c r="BX53" s="85">
        <v>0</v>
      </c>
      <c r="BY53" s="85">
        <f t="shared" si="38"/>
        <v>0</v>
      </c>
      <c r="BZ53" s="80"/>
      <c r="CA53"/>
    </row>
    <row r="54" spans="1:79" ht="15.75" x14ac:dyDescent="0.25">
      <c r="A54" s="13" t="s">
        <v>30</v>
      </c>
      <c r="B54" s="13" t="s">
        <v>38</v>
      </c>
      <c r="C54" s="14"/>
      <c r="D54" s="35"/>
      <c r="E54" s="14"/>
      <c r="F54" s="14"/>
      <c r="W54" s="91" t="s">
        <v>286</v>
      </c>
      <c r="X54" s="79">
        <f t="shared" si="39"/>
        <v>13890000</v>
      </c>
      <c r="Y54" s="79"/>
      <c r="Z54" s="79"/>
      <c r="AA54" s="79">
        <f t="shared" si="40"/>
        <v>1201665.6299999999</v>
      </c>
      <c r="AB54" s="85">
        <f t="shared" si="30"/>
        <v>15091665.629999999</v>
      </c>
      <c r="AC54" s="80">
        <f>+AB54+AB53</f>
        <v>16293331.259999998</v>
      </c>
      <c r="AD54" s="90"/>
      <c r="AE54" s="79">
        <v>1865000</v>
      </c>
      <c r="AF54" s="116"/>
      <c r="AG54" s="115"/>
      <c r="AH54" s="85">
        <v>238034.38</v>
      </c>
      <c r="AI54" s="85">
        <f t="shared" si="31"/>
        <v>2103034.38</v>
      </c>
      <c r="AJ54" s="80">
        <f>+AI54+AI53</f>
        <v>2341068.7599999998</v>
      </c>
      <c r="AK54" s="79">
        <v>2745000</v>
      </c>
      <c r="AL54" s="116"/>
      <c r="AM54" s="115"/>
      <c r="AN54" s="85">
        <v>285906.25</v>
      </c>
      <c r="AO54" s="85">
        <f t="shared" si="32"/>
        <v>3030906.25</v>
      </c>
      <c r="AP54" s="80">
        <f>+AO54+AO53</f>
        <v>3316812.5</v>
      </c>
      <c r="AQ54" s="90"/>
      <c r="AR54" s="116"/>
      <c r="AS54" s="115">
        <v>0.04</v>
      </c>
      <c r="AT54" s="85"/>
      <c r="AU54" s="85">
        <f t="shared" si="33"/>
        <v>0</v>
      </c>
      <c r="AV54" s="80">
        <f>+AU54+AU53</f>
        <v>0</v>
      </c>
      <c r="AW54" s="90">
        <v>3925000</v>
      </c>
      <c r="AX54" s="116"/>
      <c r="AY54" s="115">
        <v>0.04</v>
      </c>
      <c r="AZ54" s="85">
        <v>338600</v>
      </c>
      <c r="BA54" s="85">
        <f t="shared" si="34"/>
        <v>4263600</v>
      </c>
      <c r="BB54" s="80">
        <f>+BA54+BA53</f>
        <v>4602200</v>
      </c>
      <c r="BC54" s="90">
        <v>2625000</v>
      </c>
      <c r="BD54" s="116" t="s">
        <v>198</v>
      </c>
      <c r="BE54" s="115">
        <v>0.04</v>
      </c>
      <c r="BF54" s="85">
        <v>167025</v>
      </c>
      <c r="BG54" s="85">
        <f t="shared" si="35"/>
        <v>2792025</v>
      </c>
      <c r="BH54" s="80">
        <f>+BG54+BG53</f>
        <v>2959050</v>
      </c>
      <c r="BI54" s="90">
        <v>2730000</v>
      </c>
      <c r="BJ54" s="116" t="s">
        <v>198</v>
      </c>
      <c r="BK54" s="115">
        <v>0.04</v>
      </c>
      <c r="BL54" s="85">
        <v>172100</v>
      </c>
      <c r="BM54" s="85">
        <f t="shared" si="36"/>
        <v>2902100</v>
      </c>
      <c r="BN54" s="80">
        <f>+BM54+BM53</f>
        <v>3074200</v>
      </c>
      <c r="BO54" s="90">
        <v>0</v>
      </c>
      <c r="BP54" s="117"/>
      <c r="BQ54" s="115">
        <v>0</v>
      </c>
      <c r="BR54" s="85">
        <v>0</v>
      </c>
      <c r="BS54" s="85">
        <f t="shared" si="37"/>
        <v>0</v>
      </c>
      <c r="BT54" s="80">
        <f>+BS54+BS53</f>
        <v>0</v>
      </c>
      <c r="BU54" s="79">
        <v>0</v>
      </c>
      <c r="BV54" s="87"/>
      <c r="BW54" s="86"/>
      <c r="BX54" s="85">
        <v>0</v>
      </c>
      <c r="BY54" s="85">
        <f t="shared" si="38"/>
        <v>0</v>
      </c>
      <c r="BZ54" s="80">
        <f>+BY54+BY53</f>
        <v>0</v>
      </c>
      <c r="CA54"/>
    </row>
    <row r="55" spans="1:79" x14ac:dyDescent="0.25">
      <c r="W55" s="91" t="s">
        <v>285</v>
      </c>
      <c r="X55" s="79">
        <f t="shared" si="39"/>
        <v>0</v>
      </c>
      <c r="Y55" s="79"/>
      <c r="Z55" s="79"/>
      <c r="AA55" s="79">
        <f t="shared" si="40"/>
        <v>945150</v>
      </c>
      <c r="AB55" s="85">
        <f t="shared" si="30"/>
        <v>945150</v>
      </c>
      <c r="AC55" s="80"/>
      <c r="AD55" s="90"/>
      <c r="AE55" s="79"/>
      <c r="AF55" s="116"/>
      <c r="AG55" s="115"/>
      <c r="AH55" s="85">
        <v>208893.75</v>
      </c>
      <c r="AI55" s="85">
        <f t="shared" si="31"/>
        <v>208893.75</v>
      </c>
      <c r="AJ55" s="80"/>
      <c r="AK55" s="79"/>
      <c r="AL55" s="116"/>
      <c r="AM55" s="115"/>
      <c r="AN55" s="85">
        <v>231006.25</v>
      </c>
      <c r="AO55" s="85">
        <f t="shared" si="32"/>
        <v>231006.25</v>
      </c>
      <c r="AP55" s="80"/>
      <c r="AQ55" s="90"/>
      <c r="AR55" s="116"/>
      <c r="AS55" s="115"/>
      <c r="AT55" s="85"/>
      <c r="AU55" s="85">
        <f t="shared" si="33"/>
        <v>0</v>
      </c>
      <c r="AV55" s="80"/>
      <c r="AW55" s="90"/>
      <c r="AX55" s="116"/>
      <c r="AY55" s="115"/>
      <c r="AZ55" s="85">
        <v>260100</v>
      </c>
      <c r="BA55" s="85">
        <f t="shared" si="34"/>
        <v>260100</v>
      </c>
      <c r="BB55" s="80"/>
      <c r="BC55" s="90"/>
      <c r="BD55" s="116"/>
      <c r="BE55" s="115"/>
      <c r="BF55" s="85">
        <v>127650</v>
      </c>
      <c r="BG55" s="85">
        <f t="shared" si="35"/>
        <v>127650</v>
      </c>
      <c r="BH55" s="80"/>
      <c r="BI55" s="90"/>
      <c r="BJ55" s="116"/>
      <c r="BK55" s="115"/>
      <c r="BL55" s="85">
        <v>117500</v>
      </c>
      <c r="BM55" s="85">
        <f t="shared" si="36"/>
        <v>117500</v>
      </c>
      <c r="BN55" s="80"/>
      <c r="BO55" s="90"/>
      <c r="BP55" s="117"/>
      <c r="BQ55" s="115"/>
      <c r="BR55" s="85">
        <v>0</v>
      </c>
      <c r="BS55" s="85">
        <f t="shared" si="37"/>
        <v>0</v>
      </c>
      <c r="BT55" s="80"/>
      <c r="BU55" s="79">
        <v>0</v>
      </c>
      <c r="BV55" s="87"/>
      <c r="BW55" s="86"/>
      <c r="BX55" s="85">
        <v>0</v>
      </c>
      <c r="BY55" s="85">
        <f t="shared" si="38"/>
        <v>0</v>
      </c>
      <c r="BZ55" s="80"/>
      <c r="CA55"/>
    </row>
    <row r="56" spans="1:79" x14ac:dyDescent="0.25">
      <c r="B56" s="194" t="s">
        <v>16</v>
      </c>
      <c r="C56" s="194"/>
      <c r="D56" s="194"/>
      <c r="W56" s="91" t="s">
        <v>284</v>
      </c>
      <c r="X56" s="79">
        <f t="shared" si="39"/>
        <v>14510000</v>
      </c>
      <c r="Y56" s="79"/>
      <c r="Z56" s="79"/>
      <c r="AA56" s="79">
        <f t="shared" si="40"/>
        <v>945150</v>
      </c>
      <c r="AB56" s="85">
        <f t="shared" si="30"/>
        <v>15455150</v>
      </c>
      <c r="AC56" s="80">
        <f>+AB56+AB55</f>
        <v>16400300</v>
      </c>
      <c r="AD56" s="90"/>
      <c r="AE56" s="79">
        <v>1940000</v>
      </c>
      <c r="AF56" s="116"/>
      <c r="AG56" s="115"/>
      <c r="AH56" s="85">
        <v>208893.75</v>
      </c>
      <c r="AI56" s="85">
        <f t="shared" si="31"/>
        <v>2148893.75</v>
      </c>
      <c r="AJ56" s="80">
        <f>+AI56+AI55</f>
        <v>2357787.5</v>
      </c>
      <c r="AK56" s="79">
        <v>2855000</v>
      </c>
      <c r="AL56" s="116"/>
      <c r="AM56" s="115"/>
      <c r="AN56" s="85">
        <v>231006.25</v>
      </c>
      <c r="AO56" s="85">
        <f t="shared" si="32"/>
        <v>3086006.25</v>
      </c>
      <c r="AP56" s="80">
        <f>+AO56+AO55</f>
        <v>3317012.5</v>
      </c>
      <c r="AQ56" s="90"/>
      <c r="AR56" s="116"/>
      <c r="AS56" s="115">
        <v>0.04</v>
      </c>
      <c r="AT56" s="85"/>
      <c r="AU56" s="85">
        <f t="shared" si="33"/>
        <v>0</v>
      </c>
      <c r="AV56" s="80">
        <f>+AU56+AU55</f>
        <v>0</v>
      </c>
      <c r="AW56" s="90">
        <v>4125000</v>
      </c>
      <c r="AX56" s="116"/>
      <c r="AY56" s="115">
        <v>0.04</v>
      </c>
      <c r="AZ56" s="85">
        <v>260100</v>
      </c>
      <c r="BA56" s="85">
        <f t="shared" si="34"/>
        <v>4385100</v>
      </c>
      <c r="BB56" s="80">
        <f>+BA56+BA55</f>
        <v>4645200</v>
      </c>
      <c r="BC56" s="90">
        <v>2725000</v>
      </c>
      <c r="BD56" s="116" t="s">
        <v>198</v>
      </c>
      <c r="BE56" s="115">
        <v>0.04</v>
      </c>
      <c r="BF56" s="85">
        <v>127650</v>
      </c>
      <c r="BG56" s="85">
        <f t="shared" si="35"/>
        <v>2852650</v>
      </c>
      <c r="BH56" s="80">
        <f>+BG56+BG55</f>
        <v>2980300</v>
      </c>
      <c r="BI56" s="90">
        <v>2865000</v>
      </c>
      <c r="BJ56" s="116" t="s">
        <v>198</v>
      </c>
      <c r="BK56" s="115">
        <v>0.04</v>
      </c>
      <c r="BL56" s="85">
        <v>117500</v>
      </c>
      <c r="BM56" s="85">
        <f t="shared" si="36"/>
        <v>2982500</v>
      </c>
      <c r="BN56" s="80">
        <f>+BM56+BM55</f>
        <v>3100000</v>
      </c>
      <c r="BO56" s="90">
        <v>0</v>
      </c>
      <c r="BP56" s="117"/>
      <c r="BQ56" s="115">
        <v>0</v>
      </c>
      <c r="BR56" s="85">
        <v>0</v>
      </c>
      <c r="BS56" s="85">
        <f t="shared" si="37"/>
        <v>0</v>
      </c>
      <c r="BT56" s="80">
        <f>+BS56+BS55</f>
        <v>0</v>
      </c>
      <c r="BU56" s="79">
        <v>0</v>
      </c>
      <c r="BV56" s="87"/>
      <c r="BW56" s="86"/>
      <c r="BX56" s="85">
        <v>0</v>
      </c>
      <c r="BY56" s="85">
        <f t="shared" si="38"/>
        <v>0</v>
      </c>
      <c r="BZ56" s="80">
        <f>+BY56+BY55</f>
        <v>0</v>
      </c>
      <c r="CA56"/>
    </row>
    <row r="57" spans="1:79" x14ac:dyDescent="0.25">
      <c r="W57" s="91" t="s">
        <v>283</v>
      </c>
      <c r="X57" s="79">
        <f t="shared" si="39"/>
        <v>0</v>
      </c>
      <c r="Y57" s="79"/>
      <c r="Z57" s="79"/>
      <c r="AA57" s="79">
        <f t="shared" si="40"/>
        <v>675850</v>
      </c>
      <c r="AB57" s="85">
        <f t="shared" si="30"/>
        <v>675850</v>
      </c>
      <c r="AC57" s="80"/>
      <c r="AD57" s="90"/>
      <c r="AE57" s="79"/>
      <c r="AF57" s="116"/>
      <c r="AG57" s="115"/>
      <c r="AH57" s="85">
        <v>177368.75</v>
      </c>
      <c r="AI57" s="85">
        <f t="shared" si="31"/>
        <v>177368.75</v>
      </c>
      <c r="AJ57" s="80"/>
      <c r="AK57" s="79"/>
      <c r="AL57" s="116"/>
      <c r="AM57" s="115"/>
      <c r="AN57" s="85">
        <v>173906.25</v>
      </c>
      <c r="AO57" s="85">
        <f t="shared" si="32"/>
        <v>173906.25</v>
      </c>
      <c r="AP57" s="80"/>
      <c r="AQ57" s="90"/>
      <c r="AR57" s="116"/>
      <c r="AS57" s="115"/>
      <c r="AT57" s="85"/>
      <c r="AU57" s="85">
        <f t="shared" si="33"/>
        <v>0</v>
      </c>
      <c r="AV57" s="80"/>
      <c r="AW57" s="90"/>
      <c r="AX57" s="116"/>
      <c r="AY57" s="115"/>
      <c r="AZ57" s="85">
        <v>177600</v>
      </c>
      <c r="BA57" s="85">
        <f t="shared" si="34"/>
        <v>177600</v>
      </c>
      <c r="BB57" s="80"/>
      <c r="BC57" s="90"/>
      <c r="BD57" s="116"/>
      <c r="BE57" s="115"/>
      <c r="BF57" s="85">
        <v>86775</v>
      </c>
      <c r="BG57" s="85">
        <f t="shared" si="35"/>
        <v>86775</v>
      </c>
      <c r="BH57" s="80"/>
      <c r="BI57" s="90"/>
      <c r="BJ57" s="116"/>
      <c r="BK57" s="115"/>
      <c r="BL57" s="85">
        <v>60200</v>
      </c>
      <c r="BM57" s="85">
        <f t="shared" si="36"/>
        <v>60200</v>
      </c>
      <c r="BN57" s="80"/>
      <c r="BO57" s="90"/>
      <c r="BP57" s="117"/>
      <c r="BQ57" s="115"/>
      <c r="BR57" s="85">
        <v>0</v>
      </c>
      <c r="BS57" s="85">
        <f t="shared" si="37"/>
        <v>0</v>
      </c>
      <c r="BT57" s="80"/>
      <c r="BU57" s="79">
        <v>0</v>
      </c>
      <c r="BV57" s="87"/>
      <c r="BW57" s="86"/>
      <c r="BX57" s="85">
        <v>0</v>
      </c>
      <c r="BY57" s="85">
        <f t="shared" si="38"/>
        <v>0</v>
      </c>
      <c r="BZ57" s="80"/>
      <c r="CA57"/>
    </row>
    <row r="58" spans="1:79" x14ac:dyDescent="0.25">
      <c r="B58" s="10" t="s">
        <v>17</v>
      </c>
      <c r="W58" s="91" t="s">
        <v>282</v>
      </c>
      <c r="X58" s="79">
        <f t="shared" si="39"/>
        <v>15160000</v>
      </c>
      <c r="Y58" s="79"/>
      <c r="Z58" s="79"/>
      <c r="AA58" s="79">
        <f t="shared" si="40"/>
        <v>675850</v>
      </c>
      <c r="AB58" s="85">
        <f t="shared" si="30"/>
        <v>15835850</v>
      </c>
      <c r="AC58" s="80">
        <f>+AB58+AB57</f>
        <v>16511700</v>
      </c>
      <c r="AD58" s="90"/>
      <c r="AE58" s="79">
        <v>2015000</v>
      </c>
      <c r="AF58" s="116"/>
      <c r="AG58" s="115"/>
      <c r="AH58" s="85">
        <v>177368.75</v>
      </c>
      <c r="AI58" s="85">
        <f t="shared" si="31"/>
        <v>2192368.75</v>
      </c>
      <c r="AJ58" s="80">
        <f>+AI58+AI57</f>
        <v>2369737.5</v>
      </c>
      <c r="AK58" s="79">
        <v>2970000</v>
      </c>
      <c r="AL58" s="116"/>
      <c r="AM58" s="115"/>
      <c r="AN58" s="85">
        <v>173906.25</v>
      </c>
      <c r="AO58" s="85">
        <f t="shared" si="32"/>
        <v>3143906.25</v>
      </c>
      <c r="AP58" s="80">
        <f>+AO58+AO57</f>
        <v>3317812.5</v>
      </c>
      <c r="AQ58" s="90"/>
      <c r="AR58" s="116"/>
      <c r="AS58" s="115">
        <v>0.04</v>
      </c>
      <c r="AT58" s="85"/>
      <c r="AU58" s="85">
        <f t="shared" si="33"/>
        <v>0</v>
      </c>
      <c r="AV58" s="80">
        <f>+AU58+AU57</f>
        <v>0</v>
      </c>
      <c r="AW58" s="90">
        <v>4330000</v>
      </c>
      <c r="AX58" s="116"/>
      <c r="AY58" s="115">
        <v>0.04</v>
      </c>
      <c r="AZ58" s="85">
        <v>177600</v>
      </c>
      <c r="BA58" s="85">
        <f t="shared" si="34"/>
        <v>4507600</v>
      </c>
      <c r="BB58" s="80">
        <f>+BA58+BA57</f>
        <v>4685200</v>
      </c>
      <c r="BC58" s="90">
        <v>2835000</v>
      </c>
      <c r="BD58" s="116" t="s">
        <v>198</v>
      </c>
      <c r="BE58" s="115">
        <v>0.04</v>
      </c>
      <c r="BF58" s="85">
        <v>86775</v>
      </c>
      <c r="BG58" s="85">
        <f t="shared" si="35"/>
        <v>2921775</v>
      </c>
      <c r="BH58" s="80">
        <f>+BG58+BG57</f>
        <v>3008550</v>
      </c>
      <c r="BI58" s="90">
        <v>3010000</v>
      </c>
      <c r="BJ58" s="116" t="s">
        <v>198</v>
      </c>
      <c r="BK58" s="115">
        <v>0.04</v>
      </c>
      <c r="BL58" s="85">
        <v>60200</v>
      </c>
      <c r="BM58" s="85">
        <f t="shared" si="36"/>
        <v>3070200</v>
      </c>
      <c r="BN58" s="80">
        <f>+BM58+BM57</f>
        <v>3130400</v>
      </c>
      <c r="BO58" s="90">
        <v>0</v>
      </c>
      <c r="BP58" s="117"/>
      <c r="BQ58" s="115">
        <v>0</v>
      </c>
      <c r="BR58" s="85">
        <v>0</v>
      </c>
      <c r="BS58" s="85">
        <f t="shared" si="37"/>
        <v>0</v>
      </c>
      <c r="BT58" s="80">
        <f>+BS58+BS57</f>
        <v>0</v>
      </c>
      <c r="BU58" s="79">
        <v>0</v>
      </c>
      <c r="BV58" s="87"/>
      <c r="BW58" s="86"/>
      <c r="BX58" s="85">
        <v>0</v>
      </c>
      <c r="BY58" s="85">
        <f t="shared" si="38"/>
        <v>0</v>
      </c>
      <c r="BZ58" s="80">
        <f>+BY58+BY57</f>
        <v>0</v>
      </c>
      <c r="CA58"/>
    </row>
    <row r="59" spans="1:79" x14ac:dyDescent="0.25">
      <c r="B59" s="10" t="s">
        <v>19</v>
      </c>
      <c r="W59" s="91" t="s">
        <v>281</v>
      </c>
      <c r="X59" s="79">
        <f t="shared" si="39"/>
        <v>0</v>
      </c>
      <c r="Y59" s="79"/>
      <c r="Z59" s="79"/>
      <c r="AA59" s="79">
        <f t="shared" si="40"/>
        <v>398093.75</v>
      </c>
      <c r="AB59" s="85">
        <f t="shared" si="30"/>
        <v>398093.75</v>
      </c>
      <c r="AC59" s="80"/>
      <c r="AD59" s="90"/>
      <c r="AE59" s="79"/>
      <c r="AF59" s="116"/>
      <c r="AG59" s="115"/>
      <c r="AH59" s="85">
        <v>144625</v>
      </c>
      <c r="AI59" s="85">
        <f t="shared" si="31"/>
        <v>144625</v>
      </c>
      <c r="AJ59" s="80"/>
      <c r="AK59" s="79"/>
      <c r="AL59" s="116"/>
      <c r="AM59" s="115"/>
      <c r="AN59" s="85">
        <v>118218.75</v>
      </c>
      <c r="AO59" s="85">
        <f t="shared" si="32"/>
        <v>118218.75</v>
      </c>
      <c r="AP59" s="80"/>
      <c r="AQ59" s="90"/>
      <c r="AR59" s="87"/>
      <c r="AS59" s="115"/>
      <c r="AT59" s="85"/>
      <c r="AU59" s="85">
        <f t="shared" si="33"/>
        <v>0</v>
      </c>
      <c r="AV59" s="80"/>
      <c r="AW59" s="90"/>
      <c r="AX59" s="87"/>
      <c r="AY59" s="115"/>
      <c r="AZ59" s="85">
        <v>91000</v>
      </c>
      <c r="BA59" s="85">
        <f t="shared" si="34"/>
        <v>91000</v>
      </c>
      <c r="BB59" s="80"/>
      <c r="BC59" s="90"/>
      <c r="BD59" s="87"/>
      <c r="BE59" s="115"/>
      <c r="BF59" s="85">
        <v>44250</v>
      </c>
      <c r="BG59" s="85">
        <f t="shared" si="35"/>
        <v>44250</v>
      </c>
      <c r="BH59" s="80"/>
      <c r="BI59" s="90"/>
      <c r="BJ59" s="87"/>
      <c r="BK59" s="115"/>
      <c r="BL59" s="85"/>
      <c r="BM59" s="85"/>
      <c r="BN59" s="80"/>
      <c r="BO59" s="90"/>
      <c r="BP59" s="92"/>
      <c r="BQ59" s="115"/>
      <c r="BR59" s="85"/>
      <c r="BS59" s="85"/>
      <c r="BT59" s="80"/>
      <c r="BU59" s="79"/>
      <c r="BV59" s="87"/>
      <c r="BW59" s="86"/>
      <c r="BX59" s="85"/>
      <c r="BY59" s="85"/>
      <c r="BZ59" s="80"/>
      <c r="CA59"/>
    </row>
    <row r="60" spans="1:79" x14ac:dyDescent="0.25">
      <c r="B60" s="10" t="s">
        <v>20</v>
      </c>
      <c r="W60" s="91" t="s">
        <v>280</v>
      </c>
      <c r="X60" s="79">
        <f t="shared" si="39"/>
        <v>12685000</v>
      </c>
      <c r="Y60" s="79"/>
      <c r="Z60" s="79"/>
      <c r="AA60" s="79">
        <f t="shared" si="40"/>
        <v>398093.75</v>
      </c>
      <c r="AB60" s="85">
        <f t="shared" si="30"/>
        <v>13083093.75</v>
      </c>
      <c r="AC60" s="80">
        <f>+AB60+AB59</f>
        <v>13481187.5</v>
      </c>
      <c r="AD60" s="90"/>
      <c r="AE60" s="79">
        <v>2095000</v>
      </c>
      <c r="AF60" s="116"/>
      <c r="AG60" s="115"/>
      <c r="AH60" s="85">
        <v>144625</v>
      </c>
      <c r="AI60" s="85">
        <f t="shared" si="31"/>
        <v>2239625</v>
      </c>
      <c r="AJ60" s="80">
        <f>+AI60+AI59</f>
        <v>2384250</v>
      </c>
      <c r="AK60" s="79">
        <v>3090000</v>
      </c>
      <c r="AL60" s="116"/>
      <c r="AM60" s="115"/>
      <c r="AN60" s="85">
        <v>118218.75</v>
      </c>
      <c r="AO60" s="85">
        <f t="shared" si="32"/>
        <v>3208218.75</v>
      </c>
      <c r="AP60" s="80">
        <f>+AO60+AO59</f>
        <v>3326437.5</v>
      </c>
      <c r="AQ60" s="90"/>
      <c r="AR60" s="87"/>
      <c r="AS60" s="115">
        <v>0.04</v>
      </c>
      <c r="AT60" s="85"/>
      <c r="AU60" s="85">
        <f t="shared" si="33"/>
        <v>0</v>
      </c>
      <c r="AV60" s="80">
        <f>+AU60+AU59</f>
        <v>0</v>
      </c>
      <c r="AW60" s="90">
        <v>4550000</v>
      </c>
      <c r="AX60" s="87"/>
      <c r="AY60" s="115">
        <v>0.04</v>
      </c>
      <c r="AZ60" s="85">
        <v>91000</v>
      </c>
      <c r="BA60" s="85">
        <f t="shared" si="34"/>
        <v>4641000</v>
      </c>
      <c r="BB60" s="80">
        <f>+BA60+BA59</f>
        <v>4732000</v>
      </c>
      <c r="BC60" s="90">
        <v>2950000</v>
      </c>
      <c r="BD60" s="87"/>
      <c r="BE60" s="115"/>
      <c r="BF60" s="85">
        <v>44250</v>
      </c>
      <c r="BG60" s="85">
        <f t="shared" si="35"/>
        <v>2994250</v>
      </c>
      <c r="BH60" s="80">
        <f>+BG60+BG59</f>
        <v>3038500</v>
      </c>
      <c r="BI60" s="90"/>
      <c r="BJ60" s="87"/>
      <c r="BK60" s="115"/>
      <c r="BL60" s="85"/>
      <c r="BM60" s="85"/>
      <c r="BN60" s="80"/>
      <c r="BO60" s="90"/>
      <c r="BP60" s="92"/>
      <c r="BQ60" s="115"/>
      <c r="BR60" s="85"/>
      <c r="BS60" s="85"/>
      <c r="BT60" s="80"/>
      <c r="BU60" s="79"/>
      <c r="BV60" s="87"/>
      <c r="BW60" s="86"/>
      <c r="BX60" s="85"/>
      <c r="BY60" s="85"/>
      <c r="BZ60" s="80"/>
      <c r="CA60"/>
    </row>
    <row r="61" spans="1:79" x14ac:dyDescent="0.25">
      <c r="B61" s="10" t="s">
        <v>50</v>
      </c>
      <c r="W61" s="91" t="s">
        <v>279</v>
      </c>
      <c r="X61" s="79">
        <f t="shared" si="39"/>
        <v>0</v>
      </c>
      <c r="Y61" s="79"/>
      <c r="Z61" s="79"/>
      <c r="AA61" s="79">
        <f t="shared" si="40"/>
        <v>170862.5</v>
      </c>
      <c r="AB61" s="85">
        <f t="shared" si="30"/>
        <v>170862.5</v>
      </c>
      <c r="AC61" s="80"/>
      <c r="AD61" s="90"/>
      <c r="AE61" s="79"/>
      <c r="AF61" s="116"/>
      <c r="AG61" s="115"/>
      <c r="AH61" s="85">
        <v>110581.25</v>
      </c>
      <c r="AI61" s="85">
        <f t="shared" si="31"/>
        <v>110581.25</v>
      </c>
      <c r="AJ61" s="80"/>
      <c r="AK61" s="79"/>
      <c r="AL61" s="116"/>
      <c r="AM61" s="115"/>
      <c r="AN61" s="85">
        <v>60281.25</v>
      </c>
      <c r="AO61" s="85">
        <f t="shared" si="32"/>
        <v>60281.25</v>
      </c>
      <c r="AP61" s="80"/>
      <c r="AQ61" s="78"/>
      <c r="AR61" s="77"/>
      <c r="AS61" s="76"/>
      <c r="AT61" s="76"/>
      <c r="AU61" s="76"/>
      <c r="AV61" s="75"/>
      <c r="AW61" s="78"/>
      <c r="AX61" s="77"/>
      <c r="AY61" s="76"/>
      <c r="AZ61" s="76"/>
      <c r="BA61" s="76"/>
      <c r="BB61" s="75"/>
      <c r="BC61" s="78"/>
      <c r="BD61" s="77"/>
      <c r="BE61" s="76"/>
      <c r="BF61" s="76"/>
      <c r="BG61" s="76"/>
      <c r="BH61" s="75"/>
      <c r="BI61" s="78"/>
      <c r="BJ61" s="77"/>
      <c r="BK61" s="76"/>
      <c r="BL61" s="76"/>
      <c r="BM61" s="76"/>
      <c r="BN61" s="75"/>
      <c r="BO61" s="78"/>
      <c r="BP61" s="77"/>
      <c r="BQ61" s="76"/>
      <c r="BR61" s="76"/>
      <c r="BS61" s="76"/>
      <c r="BT61" s="75"/>
      <c r="BU61" s="78"/>
      <c r="BV61" s="77"/>
      <c r="BW61" s="76"/>
      <c r="BX61" s="76"/>
      <c r="BY61" s="76"/>
      <c r="BZ61" s="75"/>
      <c r="CA61"/>
    </row>
    <row r="62" spans="1:79" x14ac:dyDescent="0.25">
      <c r="B62" s="10" t="s">
        <v>22</v>
      </c>
      <c r="W62" s="91" t="s">
        <v>278</v>
      </c>
      <c r="X62" s="79">
        <f t="shared" si="39"/>
        <v>5395000</v>
      </c>
      <c r="Y62" s="79"/>
      <c r="Z62" s="79"/>
      <c r="AA62" s="79">
        <f t="shared" si="40"/>
        <v>170862.5</v>
      </c>
      <c r="AB62" s="85">
        <f t="shared" si="30"/>
        <v>5565862.5</v>
      </c>
      <c r="AC62" s="80">
        <f>+AB62+AB61</f>
        <v>5736725</v>
      </c>
      <c r="AD62" s="90"/>
      <c r="AE62" s="79">
        <v>2180000</v>
      </c>
      <c r="AF62" s="116"/>
      <c r="AG62" s="115"/>
      <c r="AH62" s="85">
        <v>110581.25</v>
      </c>
      <c r="AI62" s="85">
        <f t="shared" si="31"/>
        <v>2290581.25</v>
      </c>
      <c r="AJ62" s="80">
        <f>+AI62+AI61</f>
        <v>2401162.5</v>
      </c>
      <c r="AK62" s="79">
        <v>3215000</v>
      </c>
      <c r="AL62" s="116"/>
      <c r="AM62" s="115"/>
      <c r="AN62" s="85">
        <v>60281.25</v>
      </c>
      <c r="AO62" s="85">
        <f t="shared" si="32"/>
        <v>3275281.25</v>
      </c>
      <c r="AP62" s="80">
        <f>+AO62+AO61</f>
        <v>3335562.5</v>
      </c>
      <c r="AQ62" s="78"/>
      <c r="AR62" s="77"/>
      <c r="AS62" s="76"/>
      <c r="AT62" s="76"/>
      <c r="AU62" s="76"/>
      <c r="AV62" s="75"/>
      <c r="AW62" s="78"/>
      <c r="AX62" s="77"/>
      <c r="AY62" s="76"/>
      <c r="AZ62" s="76"/>
      <c r="BA62" s="76"/>
      <c r="BB62" s="75"/>
      <c r="BC62" s="78"/>
      <c r="BD62" s="77"/>
      <c r="BE62" s="76"/>
      <c r="BF62" s="76"/>
      <c r="BG62" s="76"/>
      <c r="BH62" s="75"/>
      <c r="BI62" s="78"/>
      <c r="BJ62" s="77"/>
      <c r="BK62" s="76"/>
      <c r="BL62" s="76"/>
      <c r="BM62" s="76"/>
      <c r="BN62" s="75"/>
      <c r="BO62" s="78"/>
      <c r="BP62" s="77"/>
      <c r="BQ62" s="76"/>
      <c r="BR62" s="76"/>
      <c r="BS62" s="76"/>
      <c r="BT62" s="75"/>
      <c r="BU62" s="78"/>
      <c r="BV62" s="77"/>
      <c r="BW62" s="76"/>
      <c r="BX62" s="76"/>
      <c r="BY62" s="76"/>
      <c r="BZ62" s="75"/>
      <c r="CA62"/>
    </row>
    <row r="63" spans="1:79" x14ac:dyDescent="0.25">
      <c r="B63" s="10" t="s">
        <v>433</v>
      </c>
      <c r="W63" s="91" t="s">
        <v>277</v>
      </c>
      <c r="X63" s="79">
        <f t="shared" si="39"/>
        <v>0</v>
      </c>
      <c r="Y63" s="79"/>
      <c r="Z63" s="79"/>
      <c r="AA63" s="79">
        <f t="shared" si="40"/>
        <v>75156.25</v>
      </c>
      <c r="AB63" s="85">
        <f t="shared" si="30"/>
        <v>75156.25</v>
      </c>
      <c r="AC63" s="80"/>
      <c r="AD63" s="90"/>
      <c r="AE63" s="79"/>
      <c r="AF63" s="116"/>
      <c r="AG63" s="115"/>
      <c r="AH63" s="85">
        <v>75156.25</v>
      </c>
      <c r="AI63" s="85">
        <f t="shared" si="31"/>
        <v>75156.25</v>
      </c>
      <c r="AJ63" s="80"/>
      <c r="AK63" s="79"/>
      <c r="AL63" s="116"/>
      <c r="AM63" s="115"/>
      <c r="AN63" s="85"/>
      <c r="AO63" s="85">
        <f t="shared" si="32"/>
        <v>0</v>
      </c>
      <c r="AP63" s="80"/>
      <c r="AQ63" s="78"/>
      <c r="AR63" s="77"/>
      <c r="AS63" s="76"/>
      <c r="AT63" s="76"/>
      <c r="AU63" s="76"/>
      <c r="AV63" s="75"/>
      <c r="AW63" s="78"/>
      <c r="AX63" s="77"/>
      <c r="AY63" s="76"/>
      <c r="AZ63" s="76"/>
      <c r="BA63" s="76"/>
      <c r="BB63" s="75"/>
      <c r="BC63" s="78"/>
      <c r="BD63" s="77"/>
      <c r="BE63" s="76"/>
      <c r="BF63" s="76"/>
      <c r="BG63" s="76"/>
      <c r="BH63" s="75"/>
      <c r="BI63" s="78"/>
      <c r="BJ63" s="77"/>
      <c r="BK63" s="76"/>
      <c r="BL63" s="76"/>
      <c r="BM63" s="76"/>
      <c r="BN63" s="75"/>
      <c r="BO63" s="78"/>
      <c r="BP63" s="77"/>
      <c r="BQ63" s="76"/>
      <c r="BR63" s="76"/>
      <c r="BS63" s="76"/>
      <c r="BT63" s="75"/>
      <c r="BU63" s="78"/>
      <c r="BV63" s="77"/>
      <c r="BW63" s="76"/>
      <c r="BX63" s="76"/>
      <c r="BY63" s="76"/>
      <c r="BZ63" s="75"/>
      <c r="CA63"/>
    </row>
    <row r="64" spans="1:79" x14ac:dyDescent="0.25">
      <c r="B64" s="10" t="s">
        <v>23</v>
      </c>
      <c r="W64" s="91" t="s">
        <v>276</v>
      </c>
      <c r="X64" s="79">
        <f t="shared" si="39"/>
        <v>2265000</v>
      </c>
      <c r="Y64" s="79"/>
      <c r="Z64" s="79"/>
      <c r="AA64" s="79">
        <f t="shared" si="40"/>
        <v>75156.25</v>
      </c>
      <c r="AB64" s="85">
        <f t="shared" ref="AB64:AB67" si="41">X64+AA64</f>
        <v>2340156.25</v>
      </c>
      <c r="AC64" s="80">
        <f t="shared" ref="AC64" si="42">+AB64+AB63</f>
        <v>2415312.5</v>
      </c>
      <c r="AD64" s="90"/>
      <c r="AE64" s="79">
        <v>2265000</v>
      </c>
      <c r="AF64" s="77"/>
      <c r="AG64" s="76"/>
      <c r="AH64" s="85">
        <v>75156.25</v>
      </c>
      <c r="AI64" s="85">
        <f t="shared" ref="AI64:AI66" si="43">+AE64+AH64</f>
        <v>2340156.25</v>
      </c>
      <c r="AJ64" s="80">
        <f t="shared" ref="AJ64" si="44">+AI64+AI63</f>
        <v>2415312.5</v>
      </c>
      <c r="AK64" s="79"/>
      <c r="AL64" s="77"/>
      <c r="AM64" s="76"/>
      <c r="AN64" s="76"/>
      <c r="AO64" s="76"/>
      <c r="AP64" s="75"/>
      <c r="AQ64" s="78"/>
      <c r="AR64" s="77"/>
      <c r="AS64" s="76"/>
      <c r="AT64" s="76"/>
      <c r="AU64" s="76"/>
      <c r="AV64" s="75"/>
      <c r="AW64" s="78"/>
      <c r="AX64" s="77"/>
      <c r="AY64" s="76"/>
      <c r="AZ64" s="76"/>
      <c r="BA64" s="76"/>
      <c r="BB64" s="75"/>
      <c r="BC64" s="78"/>
      <c r="BD64" s="77"/>
      <c r="BE64" s="76"/>
      <c r="BF64" s="76"/>
      <c r="BG64" s="76"/>
      <c r="BH64" s="75"/>
      <c r="BI64" s="78"/>
      <c r="BJ64" s="77"/>
      <c r="BK64" s="76"/>
      <c r="BL64" s="76"/>
      <c r="BM64" s="76"/>
      <c r="BN64" s="75"/>
      <c r="BO64" s="78"/>
      <c r="BP64" s="77"/>
      <c r="BQ64" s="76"/>
      <c r="BR64" s="76"/>
      <c r="BS64" s="76"/>
      <c r="BT64" s="75"/>
      <c r="BU64" s="78"/>
      <c r="BV64" s="77"/>
      <c r="BW64" s="76"/>
      <c r="BX64" s="76"/>
      <c r="BY64" s="76"/>
      <c r="BZ64" s="75"/>
      <c r="CA64"/>
    </row>
    <row r="65" spans="2:79" x14ac:dyDescent="0.25">
      <c r="B65" s="10" t="s">
        <v>24</v>
      </c>
      <c r="W65" s="91" t="s">
        <v>275</v>
      </c>
      <c r="X65" s="79">
        <f t="shared" si="39"/>
        <v>0</v>
      </c>
      <c r="Y65" s="79"/>
      <c r="Z65" s="79"/>
      <c r="AA65" s="79">
        <f t="shared" si="40"/>
        <v>38350</v>
      </c>
      <c r="AB65" s="85">
        <f t="shared" si="41"/>
        <v>38350</v>
      </c>
      <c r="AC65" s="80"/>
      <c r="AD65"/>
      <c r="AE65" s="79"/>
      <c r="AF65" s="77"/>
      <c r="AG65" s="76"/>
      <c r="AH65" s="85">
        <v>38350</v>
      </c>
      <c r="AI65" s="85">
        <f t="shared" si="43"/>
        <v>38350</v>
      </c>
      <c r="AJ65" s="80"/>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row>
    <row r="66" spans="2:79" x14ac:dyDescent="0.25">
      <c r="B66" s="10" t="s">
        <v>48</v>
      </c>
      <c r="W66" s="91" t="s">
        <v>274</v>
      </c>
      <c r="X66" s="79">
        <f t="shared" si="39"/>
        <v>2360000</v>
      </c>
      <c r="Y66" s="79"/>
      <c r="Z66" s="79"/>
      <c r="AA66" s="79">
        <f t="shared" si="40"/>
        <v>38350</v>
      </c>
      <c r="AB66" s="85">
        <f t="shared" si="41"/>
        <v>2398350</v>
      </c>
      <c r="AC66" s="80">
        <f t="shared" ref="AC66" si="45">+AB66+AB65</f>
        <v>2436700</v>
      </c>
      <c r="AD66"/>
      <c r="AE66" s="79">
        <v>2360000</v>
      </c>
      <c r="AF66" s="77"/>
      <c r="AG66" s="76"/>
      <c r="AH66" s="85">
        <v>38350</v>
      </c>
      <c r="AI66" s="85">
        <f t="shared" si="43"/>
        <v>2398350</v>
      </c>
      <c r="AJ66" s="80">
        <f t="shared" ref="AJ66" si="46">+AI66+AI65</f>
        <v>2436700</v>
      </c>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row>
    <row r="67" spans="2:79" x14ac:dyDescent="0.25">
      <c r="B67" s="10" t="s">
        <v>49</v>
      </c>
      <c r="W67" s="91" t="s">
        <v>273</v>
      </c>
      <c r="X67" s="79">
        <f t="shared" si="39"/>
        <v>0</v>
      </c>
      <c r="Y67" s="79"/>
      <c r="Z67" s="79"/>
      <c r="AA67" s="79">
        <f t="shared" si="40"/>
        <v>0</v>
      </c>
      <c r="AB67" s="85">
        <f t="shared" si="41"/>
        <v>0</v>
      </c>
      <c r="AC67" s="80"/>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row>
    <row r="68" spans="2:79" x14ac:dyDescent="0.25">
      <c r="B68" s="10" t="s">
        <v>25</v>
      </c>
      <c r="CA68"/>
    </row>
    <row r="69" spans="2:79" x14ac:dyDescent="0.25">
      <c r="B69" s="10" t="s">
        <v>26</v>
      </c>
    </row>
    <row r="70" spans="2:79" x14ac:dyDescent="0.25">
      <c r="B70" s="10" t="s">
        <v>51</v>
      </c>
    </row>
  </sheetData>
  <mergeCells count="45">
    <mergeCell ref="X1:AC1"/>
    <mergeCell ref="AK1:AP1"/>
    <mergeCell ref="AQ1:AV1"/>
    <mergeCell ref="AW1:BB1"/>
    <mergeCell ref="D50:S52"/>
    <mergeCell ref="AQ2:AV2"/>
    <mergeCell ref="AK2:AP2"/>
    <mergeCell ref="BC1:BH1"/>
    <mergeCell ref="AE1:AJ1"/>
    <mergeCell ref="BI1:BN1"/>
    <mergeCell ref="BO1:BT1"/>
    <mergeCell ref="BU1:BZ1"/>
    <mergeCell ref="BC2:BH2"/>
    <mergeCell ref="BI2:BN2"/>
    <mergeCell ref="BU2:BZ2"/>
    <mergeCell ref="BO2:BT2"/>
    <mergeCell ref="N6:T6"/>
    <mergeCell ref="AW2:BB2"/>
    <mergeCell ref="X2:AC2"/>
    <mergeCell ref="X3:AC3"/>
    <mergeCell ref="AE2:AJ2"/>
    <mergeCell ref="B56:D56"/>
    <mergeCell ref="C33:C35"/>
    <mergeCell ref="B33:B35"/>
    <mergeCell ref="D40:S42"/>
    <mergeCell ref="D36:S37"/>
    <mergeCell ref="D33:S35"/>
    <mergeCell ref="D38:S39"/>
    <mergeCell ref="B38:B39"/>
    <mergeCell ref="D46:S46"/>
    <mergeCell ref="D47:S49"/>
    <mergeCell ref="B50:B52"/>
    <mergeCell ref="B47:B49"/>
    <mergeCell ref="A43:A45"/>
    <mergeCell ref="B43:B45"/>
    <mergeCell ref="C43:C45"/>
    <mergeCell ref="D43:S45"/>
    <mergeCell ref="A33:A35"/>
    <mergeCell ref="A40:A42"/>
    <mergeCell ref="B40:B42"/>
    <mergeCell ref="C40:C42"/>
    <mergeCell ref="A36:A37"/>
    <mergeCell ref="C36:C37"/>
    <mergeCell ref="A38:A39"/>
    <mergeCell ref="C38:C39"/>
  </mergeCells>
  <pageMargins left="0.45" right="0.45" top="0.75" bottom="0.75" header="0.3" footer="0.3"/>
  <pageSetup scale="79" fitToHeight="0" orientation="landscape" r:id="rId1"/>
  <headerFooter>
    <oddFooter>&amp;L
&amp;C
     &amp;P</oddFooter>
  </headerFooter>
  <rowBreaks count="2" manualBreakCount="2">
    <brk id="28" max="19" man="1"/>
    <brk id="53"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V68"/>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7.140625" style="10" bestFit="1" customWidth="1"/>
    <col min="24" max="24" width="16.140625" style="10" bestFit="1" customWidth="1"/>
    <col min="25" max="26" width="9.140625" style="10"/>
    <col min="27" max="29" width="16.140625" style="10" bestFit="1" customWidth="1"/>
    <col min="30" max="30" width="9.140625" style="10"/>
    <col min="31" max="31" width="16.140625" style="10" bestFit="1" customWidth="1"/>
    <col min="32" max="32" width="9.140625" style="10"/>
    <col min="33" max="33" width="8.5703125" style="10" bestFit="1" customWidth="1"/>
    <col min="34" max="34" width="15" style="10" bestFit="1" customWidth="1"/>
    <col min="35" max="37" width="16.140625" style="10" bestFit="1" customWidth="1"/>
    <col min="38" max="38" width="9.140625" style="10"/>
    <col min="39" max="39" width="8.5703125" style="10" bestFit="1" customWidth="1"/>
    <col min="40" max="40" width="15" style="10" bestFit="1" customWidth="1"/>
    <col min="41" max="43" width="16.140625" style="10" bestFit="1" customWidth="1"/>
    <col min="44" max="44" width="9.140625" style="10"/>
    <col min="45" max="45" width="8.5703125" style="10" bestFit="1" customWidth="1"/>
    <col min="46" max="46" width="15" style="10" bestFit="1" customWidth="1"/>
    <col min="47" max="48" width="16.140625" style="10" bestFit="1" customWidth="1"/>
    <col min="49" max="16384" width="9.140625" style="10"/>
  </cols>
  <sheetData>
    <row r="1" spans="1:48" ht="19.5" thickBot="1" x14ac:dyDescent="0.35">
      <c r="A1" s="12" t="s">
        <v>0</v>
      </c>
      <c r="W1" s="114"/>
      <c r="X1" s="197" t="s">
        <v>346</v>
      </c>
      <c r="Y1" s="198"/>
      <c r="Z1" s="198"/>
      <c r="AA1" s="198"/>
      <c r="AB1" s="198"/>
      <c r="AC1" s="199"/>
      <c r="AD1" s="123"/>
      <c r="AE1" s="197" t="s">
        <v>346</v>
      </c>
      <c r="AF1" s="198"/>
      <c r="AG1" s="198"/>
      <c r="AH1" s="198"/>
      <c r="AI1" s="198"/>
      <c r="AJ1" s="199"/>
      <c r="AK1" s="197" t="s">
        <v>346</v>
      </c>
      <c r="AL1" s="198"/>
      <c r="AM1" s="198"/>
      <c r="AN1" s="198"/>
      <c r="AO1" s="198"/>
      <c r="AP1" s="199"/>
      <c r="AQ1" s="197" t="s">
        <v>346</v>
      </c>
      <c r="AR1" s="198"/>
      <c r="AS1" s="198"/>
      <c r="AT1" s="198"/>
      <c r="AU1" s="198"/>
      <c r="AV1" s="199"/>
    </row>
    <row r="2" spans="1:48" ht="16.5" thickBot="1" x14ac:dyDescent="0.3">
      <c r="A2" s="13" t="s">
        <v>39</v>
      </c>
      <c r="W2" s="113"/>
      <c r="X2" s="200" t="s">
        <v>5</v>
      </c>
      <c r="Y2" s="201"/>
      <c r="Z2" s="201"/>
      <c r="AA2" s="201"/>
      <c r="AB2" s="201"/>
      <c r="AC2" s="202"/>
      <c r="AD2" s="107"/>
      <c r="AE2" s="200" t="s">
        <v>345</v>
      </c>
      <c r="AF2" s="201"/>
      <c r="AG2" s="201"/>
      <c r="AH2" s="201"/>
      <c r="AI2" s="201"/>
      <c r="AJ2" s="202"/>
      <c r="AK2" s="200" t="s">
        <v>344</v>
      </c>
      <c r="AL2" s="201"/>
      <c r="AM2" s="201"/>
      <c r="AN2" s="201"/>
      <c r="AO2" s="201"/>
      <c r="AP2" s="202"/>
      <c r="AQ2" s="200" t="s">
        <v>343</v>
      </c>
      <c r="AR2" s="201"/>
      <c r="AS2" s="201"/>
      <c r="AT2" s="201"/>
      <c r="AU2" s="201"/>
      <c r="AV2" s="202"/>
    </row>
    <row r="3" spans="1:48" ht="16.5" thickBot="1" x14ac:dyDescent="0.3">
      <c r="A3" s="13" t="str">
        <f>Summary!A3</f>
        <v>As Of September 30, 2019</v>
      </c>
      <c r="W3" s="113"/>
      <c r="X3" s="109"/>
      <c r="Y3" s="107"/>
      <c r="Z3" s="107"/>
      <c r="AA3" s="107"/>
      <c r="AB3" s="107"/>
      <c r="AC3" s="106"/>
      <c r="AD3" s="107"/>
      <c r="AE3" s="109">
        <v>2017</v>
      </c>
      <c r="AF3" s="107"/>
      <c r="AG3" s="107"/>
      <c r="AH3" s="107">
        <v>2017</v>
      </c>
      <c r="AI3" s="107"/>
      <c r="AJ3" s="106"/>
      <c r="AK3" s="109">
        <v>2016</v>
      </c>
      <c r="AL3" s="107"/>
      <c r="AM3" s="107"/>
      <c r="AN3" s="107">
        <v>2016</v>
      </c>
      <c r="AO3" s="107"/>
      <c r="AP3" s="106"/>
      <c r="AQ3" s="109">
        <v>2015</v>
      </c>
      <c r="AR3" s="107"/>
      <c r="AS3" s="107"/>
      <c r="AT3" s="107">
        <v>2015</v>
      </c>
      <c r="AU3" s="107"/>
      <c r="AV3" s="106"/>
    </row>
    <row r="4" spans="1:48" ht="16.5" thickBot="1" x14ac:dyDescent="0.3">
      <c r="A4" s="13"/>
      <c r="W4" s="112" t="s">
        <v>255</v>
      </c>
      <c r="X4" s="109" t="s">
        <v>3</v>
      </c>
      <c r="Y4" s="109"/>
      <c r="Z4" s="107"/>
      <c r="AA4" s="108" t="s">
        <v>4</v>
      </c>
      <c r="AB4" s="107" t="s">
        <v>5</v>
      </c>
      <c r="AC4" s="106" t="s">
        <v>249</v>
      </c>
      <c r="AD4" s="107"/>
      <c r="AE4" s="109" t="s">
        <v>3</v>
      </c>
      <c r="AF4" s="107"/>
      <c r="AG4" s="108" t="s">
        <v>250</v>
      </c>
      <c r="AH4" s="108" t="s">
        <v>4</v>
      </c>
      <c r="AI4" s="107" t="s">
        <v>5</v>
      </c>
      <c r="AJ4" s="106" t="s">
        <v>249</v>
      </c>
      <c r="AK4" s="109" t="s">
        <v>3</v>
      </c>
      <c r="AL4" s="107"/>
      <c r="AM4" s="108" t="s">
        <v>250</v>
      </c>
      <c r="AN4" s="108" t="s">
        <v>4</v>
      </c>
      <c r="AO4" s="107" t="s">
        <v>5</v>
      </c>
      <c r="AP4" s="106" t="s">
        <v>249</v>
      </c>
      <c r="AQ4" s="109" t="s">
        <v>3</v>
      </c>
      <c r="AR4" s="107"/>
      <c r="AS4" s="108" t="s">
        <v>250</v>
      </c>
      <c r="AT4" s="108" t="s">
        <v>4</v>
      </c>
      <c r="AU4" s="107" t="s">
        <v>5</v>
      </c>
      <c r="AV4" s="106" t="s">
        <v>249</v>
      </c>
    </row>
    <row r="5" spans="1:48" ht="15.75" thickBot="1" x14ac:dyDescent="0.3">
      <c r="W5"/>
      <c r="X5" s="101">
        <f>SUM(X7:X68)</f>
        <v>52190000</v>
      </c>
      <c r="Y5" s="105"/>
      <c r="Z5" s="104"/>
      <c r="AA5" s="101">
        <f>SUM(AA7:AA68)</f>
        <v>16870193.920000017</v>
      </c>
      <c r="AB5" s="101">
        <f>SUM(AB7:AB68)</f>
        <v>69060193.920000032</v>
      </c>
      <c r="AC5" s="103">
        <f>SUM(AC7:AC68)</f>
        <v>69060193.919999987</v>
      </c>
      <c r="AD5" s="96"/>
      <c r="AE5" s="101">
        <f>SUM(AE7:AE68)</f>
        <v>18915000</v>
      </c>
      <c r="AF5" s="105"/>
      <c r="AG5" s="104"/>
      <c r="AH5" s="101">
        <f>SUM(AH7:AH68)</f>
        <v>6587868.7599999998</v>
      </c>
      <c r="AI5" s="101">
        <f>SUM(AI7:AI68)</f>
        <v>25502868.759999998</v>
      </c>
      <c r="AJ5" s="103">
        <f>SUM(AJ7:AJ68)</f>
        <v>25502868.759999998</v>
      </c>
      <c r="AK5" s="101">
        <f>SUM(AK7:AK68)</f>
        <v>18130000</v>
      </c>
      <c r="AL5" s="105"/>
      <c r="AM5" s="104"/>
      <c r="AN5" s="101">
        <f>SUM(AN7:AN68)</f>
        <v>5610193.879999998</v>
      </c>
      <c r="AO5" s="101">
        <f>SUM(AO7:AO68)</f>
        <v>23740193.879999995</v>
      </c>
      <c r="AP5" s="103">
        <f>SUM(AP7:AP68)</f>
        <v>23740193.880000003</v>
      </c>
      <c r="AQ5" s="101">
        <f>SUM(AQ7:AQ68)</f>
        <v>15145000</v>
      </c>
      <c r="AR5" s="105"/>
      <c r="AS5" s="104"/>
      <c r="AT5" s="101">
        <f>SUM(AT7:AT68)</f>
        <v>4672131.2799999993</v>
      </c>
      <c r="AU5" s="101">
        <f>SUM(AU7:AU68)</f>
        <v>19817131.279999994</v>
      </c>
      <c r="AV5" s="103">
        <f>SUM(AV7:AV68)</f>
        <v>19817131.280000005</v>
      </c>
    </row>
    <row r="6" spans="1:48" ht="15.75" x14ac:dyDescent="0.25">
      <c r="A6" s="13" t="s">
        <v>2</v>
      </c>
      <c r="B6" s="13" t="s">
        <v>36</v>
      </c>
      <c r="C6" s="14"/>
      <c r="D6" s="14"/>
      <c r="E6" s="14"/>
      <c r="F6" s="14"/>
      <c r="N6" s="194" t="s">
        <v>13</v>
      </c>
      <c r="O6" s="194"/>
      <c r="P6" s="194"/>
      <c r="Q6" s="194"/>
      <c r="R6" s="194"/>
      <c r="S6" s="194"/>
      <c r="T6" s="194"/>
      <c r="W6"/>
      <c r="X6" s="100"/>
      <c r="Y6" s="98"/>
      <c r="Z6" s="99"/>
      <c r="AA6" s="98"/>
      <c r="AB6" s="98">
        <v>0</v>
      </c>
      <c r="AC6" s="97"/>
      <c r="AD6" s="96"/>
      <c r="AE6" s="96"/>
      <c r="AF6" s="96"/>
      <c r="AG6" s="96"/>
      <c r="AH6" s="96"/>
      <c r="AI6" s="96"/>
      <c r="AJ6" s="98">
        <v>0</v>
      </c>
      <c r="AK6" s="96"/>
      <c r="AL6" s="96"/>
      <c r="AM6" s="96"/>
      <c r="AN6" s="96"/>
      <c r="AO6" s="96"/>
      <c r="AP6" s="98">
        <v>0</v>
      </c>
      <c r="AQ6" s="96"/>
      <c r="AR6" s="96"/>
      <c r="AS6" s="96"/>
      <c r="AT6" s="96"/>
      <c r="AU6" s="96"/>
      <c r="AV6" s="98">
        <v>0</v>
      </c>
    </row>
    <row r="7" spans="1:48" s="15" customFormat="1" x14ac:dyDescent="0.25">
      <c r="F7" s="16" t="s">
        <v>5</v>
      </c>
      <c r="G7" s="16"/>
      <c r="H7" s="16" t="s">
        <v>11</v>
      </c>
      <c r="I7" s="16"/>
      <c r="J7" s="16" t="s">
        <v>12</v>
      </c>
      <c r="L7" s="16" t="s">
        <v>31</v>
      </c>
      <c r="M7" s="16"/>
      <c r="N7" s="53" t="s">
        <v>125</v>
      </c>
      <c r="W7" s="91" t="s">
        <v>248</v>
      </c>
      <c r="X7" s="79">
        <f t="shared" ref="X7:X42" si="0">SUMIF($AD$4:$AV$4,$X$4,AD7:AV7)</f>
        <v>0</v>
      </c>
      <c r="Y7" s="79"/>
      <c r="Z7" s="79"/>
      <c r="AA7" s="79">
        <f t="shared" ref="AA7:AA42" si="1">SUMIF($AD$4:$AV$4,$AA$4,AD7:AV7)</f>
        <v>1081840.6299999999</v>
      </c>
      <c r="AB7" s="85">
        <f t="shared" ref="AB7:AB42" si="2">X7+AA7</f>
        <v>1081840.6299999999</v>
      </c>
      <c r="AC7" s="80"/>
      <c r="AD7" s="90"/>
      <c r="AE7" s="79"/>
      <c r="AF7" s="87"/>
      <c r="AG7" s="86"/>
      <c r="AH7" s="85">
        <v>339537.5</v>
      </c>
      <c r="AI7" s="85">
        <f t="shared" ref="AI7:AI42" si="3">+AE7+AH7</f>
        <v>339537.5</v>
      </c>
      <c r="AJ7" s="80"/>
      <c r="AK7" s="79"/>
      <c r="AL7" s="87"/>
      <c r="AM7" s="86"/>
      <c r="AN7" s="85">
        <v>428059.38</v>
      </c>
      <c r="AO7" s="85">
        <f t="shared" ref="AO7:AO40" si="4">+AK7+AN7</f>
        <v>428059.38</v>
      </c>
      <c r="AP7" s="80"/>
      <c r="AQ7" s="79"/>
      <c r="AR7" s="87"/>
      <c r="AS7" s="86"/>
      <c r="AT7" s="85">
        <v>314243.75</v>
      </c>
      <c r="AU7" s="85">
        <f t="shared" ref="AU7:AU38" si="5">+AQ7+AT7</f>
        <v>314243.75</v>
      </c>
      <c r="AV7" s="80"/>
    </row>
    <row r="8" spans="1:48"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247</v>
      </c>
      <c r="X8" s="79">
        <f t="shared" si="0"/>
        <v>3010000</v>
      </c>
      <c r="Y8" s="79"/>
      <c r="Z8" s="79"/>
      <c r="AA8" s="79">
        <f t="shared" si="1"/>
        <v>1081840.6299999999</v>
      </c>
      <c r="AB8" s="85">
        <f t="shared" si="2"/>
        <v>4091840.63</v>
      </c>
      <c r="AC8" s="80">
        <f>+AB8+AB7</f>
        <v>5173681.26</v>
      </c>
      <c r="AD8" s="90"/>
      <c r="AE8" s="79">
        <v>770000</v>
      </c>
      <c r="AF8" s="87"/>
      <c r="AG8" s="86">
        <v>0.05</v>
      </c>
      <c r="AH8" s="85">
        <v>339537.5</v>
      </c>
      <c r="AI8" s="85">
        <f t="shared" si="3"/>
        <v>1109537.5</v>
      </c>
      <c r="AJ8" s="80">
        <f>+AI8+AI7</f>
        <v>1449075</v>
      </c>
      <c r="AK8" s="79">
        <v>1330000</v>
      </c>
      <c r="AL8" s="87"/>
      <c r="AM8" s="86">
        <v>0.05</v>
      </c>
      <c r="AN8" s="85">
        <v>428059.38</v>
      </c>
      <c r="AO8" s="85">
        <f t="shared" si="4"/>
        <v>1758059.38</v>
      </c>
      <c r="AP8" s="80">
        <f>+AO8+AO7</f>
        <v>2186118.7599999998</v>
      </c>
      <c r="AQ8" s="79">
        <v>910000</v>
      </c>
      <c r="AR8" s="87"/>
      <c r="AS8" s="86">
        <v>0.05</v>
      </c>
      <c r="AT8" s="85">
        <v>314243.75</v>
      </c>
      <c r="AU8" s="85">
        <f t="shared" si="5"/>
        <v>1224243.75</v>
      </c>
      <c r="AV8" s="80">
        <f>+AU8+AU7</f>
        <v>1538487.5</v>
      </c>
    </row>
    <row r="9" spans="1:48" x14ac:dyDescent="0.25">
      <c r="B9" s="19"/>
      <c r="C9" s="19"/>
      <c r="D9" s="19"/>
      <c r="E9" s="19"/>
      <c r="P9" s="20"/>
      <c r="Q9" s="20"/>
      <c r="R9" s="20"/>
      <c r="S9" s="20"/>
      <c r="T9" s="20"/>
      <c r="W9" s="91" t="s">
        <v>246</v>
      </c>
      <c r="X9" s="79">
        <f t="shared" si="0"/>
        <v>0</v>
      </c>
      <c r="Y9" s="79"/>
      <c r="Z9" s="79"/>
      <c r="AA9" s="79">
        <f t="shared" si="1"/>
        <v>1010440.63</v>
      </c>
      <c r="AB9" s="85">
        <f t="shared" si="2"/>
        <v>1010440.63</v>
      </c>
      <c r="AC9" s="80"/>
      <c r="AD9" s="90"/>
      <c r="AE9" s="79"/>
      <c r="AF9" s="87"/>
      <c r="AG9" s="86"/>
      <c r="AH9" s="85">
        <v>324137.5</v>
      </c>
      <c r="AI9" s="85">
        <f t="shared" si="3"/>
        <v>324137.5</v>
      </c>
      <c r="AJ9" s="80"/>
      <c r="AK9" s="79"/>
      <c r="AL9" s="87"/>
      <c r="AM9" s="86"/>
      <c r="AN9" s="85">
        <v>394809.38</v>
      </c>
      <c r="AO9" s="85">
        <f t="shared" si="4"/>
        <v>394809.38</v>
      </c>
      <c r="AP9" s="80"/>
      <c r="AQ9" s="79"/>
      <c r="AR9" s="87"/>
      <c r="AS9" s="86"/>
      <c r="AT9" s="85">
        <v>291493.75</v>
      </c>
      <c r="AU9" s="85">
        <f t="shared" si="5"/>
        <v>291493.75</v>
      </c>
      <c r="AV9" s="80"/>
    </row>
    <row r="10" spans="1:48" x14ac:dyDescent="0.25">
      <c r="A10" s="62">
        <v>401215</v>
      </c>
      <c r="B10" s="166">
        <v>2015</v>
      </c>
      <c r="C10" s="166"/>
      <c r="D10" s="24">
        <v>42323</v>
      </c>
      <c r="E10" s="166"/>
      <c r="F10" s="3">
        <v>14914261.08</v>
      </c>
      <c r="G10" s="1"/>
      <c r="H10" s="3">
        <f t="shared" ref="H10:H12" si="6">+F10-J10</f>
        <v>14617570.24</v>
      </c>
      <c r="I10" s="1"/>
      <c r="J10" s="3">
        <f>IFERROR(VLOOKUP(A10,DC!A:C,3,FALSE),0)</f>
        <v>296690.84000000008</v>
      </c>
      <c r="L10" s="24">
        <v>49553</v>
      </c>
      <c r="M10" s="24"/>
      <c r="N10" s="3">
        <v>18310000</v>
      </c>
      <c r="P10" s="1">
        <f>SUMIFS($5:$5,$3:$3,B10,$4:$4,$P$8)</f>
        <v>15145000</v>
      </c>
      <c r="Q10" s="1"/>
      <c r="R10" s="1">
        <f>SUMIFS($5:$5,$3:$3,B10,$4:$4,$R$8)</f>
        <v>4672131.2799999993</v>
      </c>
      <c r="S10" s="1"/>
      <c r="T10" s="3">
        <f>SUM(P10:R10)</f>
        <v>19817131.280000001</v>
      </c>
      <c r="W10" s="91" t="s">
        <v>245</v>
      </c>
      <c r="X10" s="79">
        <f t="shared" si="0"/>
        <v>3135000</v>
      </c>
      <c r="Y10" s="79"/>
      <c r="Z10" s="79"/>
      <c r="AA10" s="79">
        <f t="shared" si="1"/>
        <v>1010440.63</v>
      </c>
      <c r="AB10" s="85">
        <f t="shared" si="2"/>
        <v>4145440.63</v>
      </c>
      <c r="AC10" s="80">
        <f>+AB10+AB9</f>
        <v>5155881.26</v>
      </c>
      <c r="AD10" s="90"/>
      <c r="AE10" s="88">
        <v>800000</v>
      </c>
      <c r="AF10" s="87"/>
      <c r="AG10" s="86">
        <v>0.05</v>
      </c>
      <c r="AH10" s="85">
        <v>324137.5</v>
      </c>
      <c r="AI10" s="85">
        <f t="shared" si="3"/>
        <v>1124137.5</v>
      </c>
      <c r="AJ10" s="80">
        <f>+AI10+AI9</f>
        <v>1448275</v>
      </c>
      <c r="AK10" s="88">
        <v>1375000</v>
      </c>
      <c r="AL10" s="87"/>
      <c r="AM10" s="86">
        <v>0.05</v>
      </c>
      <c r="AN10" s="85">
        <v>394809.38</v>
      </c>
      <c r="AO10" s="85">
        <f t="shared" si="4"/>
        <v>1769809.38</v>
      </c>
      <c r="AP10" s="80">
        <f>+AO10+AO9</f>
        <v>2164618.7599999998</v>
      </c>
      <c r="AQ10" s="88">
        <v>960000</v>
      </c>
      <c r="AR10" s="87"/>
      <c r="AS10" s="86">
        <v>0.05</v>
      </c>
      <c r="AT10" s="85">
        <v>291493.75</v>
      </c>
      <c r="AU10" s="85">
        <f t="shared" si="5"/>
        <v>1251493.75</v>
      </c>
      <c r="AV10" s="80">
        <f>+AU10+AU9</f>
        <v>1542987.5</v>
      </c>
    </row>
    <row r="11" spans="1:48" x14ac:dyDescent="0.25">
      <c r="A11" s="62">
        <v>401216</v>
      </c>
      <c r="B11" s="166">
        <v>2016</v>
      </c>
      <c r="C11" s="166"/>
      <c r="D11" s="24">
        <v>42689</v>
      </c>
      <c r="E11" s="166"/>
      <c r="F11" s="3">
        <v>7333307.7300000004</v>
      </c>
      <c r="G11" s="1"/>
      <c r="H11" s="3">
        <f t="shared" si="6"/>
        <v>6889601.5900000008</v>
      </c>
      <c r="I11" s="1"/>
      <c r="J11" s="3">
        <f>IFERROR(VLOOKUP(A11,DC!A:C,3,FALSE),0)</f>
        <v>443706.14</v>
      </c>
      <c r="L11" s="24">
        <v>49919</v>
      </c>
      <c r="M11" s="24"/>
      <c r="N11" s="3">
        <v>19050000</v>
      </c>
      <c r="P11" s="1">
        <f>SUMIFS($5:$5,$3:$3,B11,$4:$4,$P$8)</f>
        <v>18130000</v>
      </c>
      <c r="Q11" s="1"/>
      <c r="R11" s="1">
        <f>SUMIFS($5:$5,$3:$3,B11,$4:$4,$R$8)</f>
        <v>5610193.879999998</v>
      </c>
      <c r="S11" s="1"/>
      <c r="T11" s="3">
        <f>SUM(P11:R11)</f>
        <v>23740193.879999999</v>
      </c>
      <c r="W11" s="91" t="s">
        <v>244</v>
      </c>
      <c r="X11" s="79">
        <f t="shared" si="0"/>
        <v>0</v>
      </c>
      <c r="Y11" s="79"/>
      <c r="Z11" s="79"/>
      <c r="AA11" s="79">
        <f t="shared" si="1"/>
        <v>936065.63</v>
      </c>
      <c r="AB11" s="85">
        <f t="shared" si="2"/>
        <v>936065.63</v>
      </c>
      <c r="AC11" s="80"/>
      <c r="AD11" s="90"/>
      <c r="AE11" s="88"/>
      <c r="AF11" s="87"/>
      <c r="AG11" s="86"/>
      <c r="AH11" s="85">
        <v>308137.5</v>
      </c>
      <c r="AI11" s="85">
        <f t="shared" si="3"/>
        <v>308137.5</v>
      </c>
      <c r="AJ11" s="80"/>
      <c r="AK11" s="88"/>
      <c r="AL11" s="87"/>
      <c r="AM11" s="86"/>
      <c r="AN11" s="85">
        <v>360434.38</v>
      </c>
      <c r="AO11" s="85">
        <f t="shared" si="4"/>
        <v>360434.38</v>
      </c>
      <c r="AP11" s="80"/>
      <c r="AQ11" s="88"/>
      <c r="AR11" s="87"/>
      <c r="AS11" s="86"/>
      <c r="AT11" s="85">
        <v>267493.75</v>
      </c>
      <c r="AU11" s="85">
        <f t="shared" si="5"/>
        <v>267493.75</v>
      </c>
      <c r="AV11" s="80"/>
    </row>
    <row r="12" spans="1:48" x14ac:dyDescent="0.25">
      <c r="A12" s="62">
        <v>401217</v>
      </c>
      <c r="B12" s="166">
        <v>2017</v>
      </c>
      <c r="C12" s="166"/>
      <c r="D12" s="24">
        <v>43054</v>
      </c>
      <c r="E12" s="166"/>
      <c r="F12" s="3">
        <v>19863746.850000001</v>
      </c>
      <c r="G12" s="1"/>
      <c r="H12" s="3">
        <f t="shared" si="6"/>
        <v>13517737.590000002</v>
      </c>
      <c r="I12" s="1"/>
      <c r="J12" s="3">
        <f>IFERROR(VLOOKUP(A12,DC!A:C,3,FALSE),0)</f>
        <v>6346009.2599999998</v>
      </c>
      <c r="L12" s="24">
        <v>50284</v>
      </c>
      <c r="M12" s="24"/>
      <c r="N12" s="3">
        <v>20230000</v>
      </c>
      <c r="P12" s="1">
        <f>SUMIFS($5:$5,$3:$3,B12,$4:$4,$P$8)</f>
        <v>18915000</v>
      </c>
      <c r="Q12" s="1"/>
      <c r="R12" s="1">
        <f>SUMIFS($5:$5,$3:$3,B12,$4:$4,$R$8)</f>
        <v>6587868.7599999998</v>
      </c>
      <c r="S12" s="1"/>
      <c r="T12" s="3">
        <f>SUM(P12:R12)</f>
        <v>25502868.759999998</v>
      </c>
      <c r="W12" s="91" t="s">
        <v>243</v>
      </c>
      <c r="X12" s="79">
        <f t="shared" si="0"/>
        <v>3275000</v>
      </c>
      <c r="Y12" s="79"/>
      <c r="Z12" s="79"/>
      <c r="AA12" s="79">
        <f t="shared" si="1"/>
        <v>936065.63</v>
      </c>
      <c r="AB12" s="85">
        <f t="shared" si="2"/>
        <v>4211065.63</v>
      </c>
      <c r="AC12" s="80">
        <f>+AB12+AB11</f>
        <v>5147131.26</v>
      </c>
      <c r="AD12" s="90"/>
      <c r="AE12" s="88">
        <v>830000</v>
      </c>
      <c r="AF12" s="87"/>
      <c r="AG12" s="86">
        <v>0.05</v>
      </c>
      <c r="AH12" s="85">
        <v>308137.5</v>
      </c>
      <c r="AI12" s="85">
        <f t="shared" si="3"/>
        <v>1138137.5</v>
      </c>
      <c r="AJ12" s="80">
        <f>+AI12+AI11</f>
        <v>1446275</v>
      </c>
      <c r="AK12" s="88">
        <v>1440000</v>
      </c>
      <c r="AL12" s="87"/>
      <c r="AM12" s="86">
        <v>0.05</v>
      </c>
      <c r="AN12" s="85">
        <v>360434.38</v>
      </c>
      <c r="AO12" s="85">
        <f t="shared" si="4"/>
        <v>1800434.38</v>
      </c>
      <c r="AP12" s="80">
        <f>+AO12+AO11</f>
        <v>2160868.7599999998</v>
      </c>
      <c r="AQ12" s="88">
        <v>1005000</v>
      </c>
      <c r="AR12" s="87"/>
      <c r="AS12" s="86">
        <v>0.05</v>
      </c>
      <c r="AT12" s="85">
        <v>267493.75</v>
      </c>
      <c r="AU12" s="85">
        <f t="shared" si="5"/>
        <v>1272493.75</v>
      </c>
      <c r="AV12" s="80">
        <f>+AU12+AU11</f>
        <v>1539987.5</v>
      </c>
    </row>
    <row r="13" spans="1:48" x14ac:dyDescent="0.25">
      <c r="B13" s="166"/>
      <c r="C13" s="166"/>
      <c r="D13" s="24"/>
      <c r="E13" s="166"/>
      <c r="F13" s="11"/>
      <c r="G13" s="3"/>
      <c r="H13" s="11"/>
      <c r="I13" s="3"/>
      <c r="J13" s="11"/>
      <c r="K13" s="40"/>
      <c r="L13" s="38"/>
      <c r="M13" s="38"/>
      <c r="N13" s="11"/>
      <c r="O13" s="40"/>
      <c r="P13" s="11"/>
      <c r="Q13" s="3"/>
      <c r="R13" s="11"/>
      <c r="S13" s="3"/>
      <c r="T13" s="11"/>
      <c r="W13" s="91" t="s">
        <v>242</v>
      </c>
      <c r="X13" s="79">
        <f t="shared" si="0"/>
        <v>0</v>
      </c>
      <c r="Y13" s="79"/>
      <c r="Z13" s="79"/>
      <c r="AA13" s="79">
        <f t="shared" si="1"/>
        <v>858340.63</v>
      </c>
      <c r="AB13" s="85">
        <f t="shared" si="2"/>
        <v>858340.63</v>
      </c>
      <c r="AC13" s="80"/>
      <c r="AD13" s="90"/>
      <c r="AE13" s="88"/>
      <c r="AF13" s="87"/>
      <c r="AG13" s="86"/>
      <c r="AH13" s="85">
        <v>291537.5</v>
      </c>
      <c r="AI13" s="85">
        <f t="shared" si="3"/>
        <v>291537.5</v>
      </c>
      <c r="AJ13" s="80"/>
      <c r="AK13" s="88"/>
      <c r="AL13" s="87"/>
      <c r="AM13" s="86"/>
      <c r="AN13" s="85">
        <v>324434.38</v>
      </c>
      <c r="AO13" s="85">
        <f t="shared" si="4"/>
        <v>324434.38</v>
      </c>
      <c r="AP13" s="80"/>
      <c r="AQ13" s="88"/>
      <c r="AR13" s="87"/>
      <c r="AS13" s="86"/>
      <c r="AT13" s="85">
        <v>242368.75</v>
      </c>
      <c r="AU13" s="85">
        <f t="shared" si="5"/>
        <v>242368.75</v>
      </c>
      <c r="AV13" s="80"/>
    </row>
    <row r="14" spans="1:48" ht="15.75" thickBot="1" x14ac:dyDescent="0.3">
      <c r="B14" s="166" t="s">
        <v>5</v>
      </c>
      <c r="C14" s="166"/>
      <c r="D14" s="24"/>
      <c r="E14" s="166"/>
      <c r="F14" s="36">
        <f>SUM(F9:F12)</f>
        <v>42111315.660000004</v>
      </c>
      <c r="G14" s="1"/>
      <c r="H14" s="36">
        <f>SUM(H9:H12)</f>
        <v>35024909.420000002</v>
      </c>
      <c r="I14" s="1"/>
      <c r="J14" s="36">
        <f>SUM(J9:J12)</f>
        <v>7086406.2400000002</v>
      </c>
      <c r="N14" s="36">
        <f>SUM(N9:N12)</f>
        <v>57590000</v>
      </c>
      <c r="P14" s="36">
        <f>SUM(P9:P12)</f>
        <v>52190000</v>
      </c>
      <c r="Q14" s="1"/>
      <c r="R14" s="36">
        <f>SUM(R9:R12)</f>
        <v>16870193.919999994</v>
      </c>
      <c r="S14" s="1"/>
      <c r="T14" s="36">
        <f>SUM(T9:T12)</f>
        <v>69060193.919999987</v>
      </c>
      <c r="W14" s="91" t="s">
        <v>241</v>
      </c>
      <c r="X14" s="79">
        <f t="shared" si="0"/>
        <v>3460000</v>
      </c>
      <c r="Y14" s="79"/>
      <c r="Z14" s="79"/>
      <c r="AA14" s="79">
        <f t="shared" si="1"/>
        <v>858340.63</v>
      </c>
      <c r="AB14" s="85">
        <f t="shared" si="2"/>
        <v>4318340.63</v>
      </c>
      <c r="AC14" s="80">
        <f>+AB14+AB13</f>
        <v>5176681.26</v>
      </c>
      <c r="AD14" s="90"/>
      <c r="AE14" s="88">
        <v>860000</v>
      </c>
      <c r="AF14" s="87"/>
      <c r="AG14" s="86">
        <v>0.05</v>
      </c>
      <c r="AH14" s="85">
        <v>291537.5</v>
      </c>
      <c r="AI14" s="85">
        <f t="shared" si="3"/>
        <v>1151537.5</v>
      </c>
      <c r="AJ14" s="80">
        <f>+AI14+AI13</f>
        <v>1443075</v>
      </c>
      <c r="AK14" s="88">
        <v>1540000</v>
      </c>
      <c r="AL14" s="87"/>
      <c r="AM14" s="86">
        <v>0.05</v>
      </c>
      <c r="AN14" s="85">
        <v>324434.38</v>
      </c>
      <c r="AO14" s="85">
        <f t="shared" si="4"/>
        <v>1864434.38</v>
      </c>
      <c r="AP14" s="80">
        <f>+AO14+AO13</f>
        <v>2188868.7599999998</v>
      </c>
      <c r="AQ14" s="88">
        <v>1060000</v>
      </c>
      <c r="AR14" s="87"/>
      <c r="AS14" s="86">
        <v>0.05</v>
      </c>
      <c r="AT14" s="85">
        <v>242368.75</v>
      </c>
      <c r="AU14" s="85">
        <f t="shared" si="5"/>
        <v>1302368.75</v>
      </c>
      <c r="AV14" s="80">
        <f>+AU14+AU13</f>
        <v>1544737.5</v>
      </c>
    </row>
    <row r="15" spans="1:48" ht="15.75" thickTop="1" x14ac:dyDescent="0.25">
      <c r="D15" s="26"/>
      <c r="P15"/>
      <c r="Q15"/>
      <c r="R15"/>
      <c r="S15"/>
      <c r="T15"/>
      <c r="W15" s="91" t="s">
        <v>240</v>
      </c>
      <c r="X15" s="79">
        <f t="shared" si="0"/>
        <v>0</v>
      </c>
      <c r="Y15" s="79"/>
      <c r="Z15" s="79"/>
      <c r="AA15" s="79">
        <f t="shared" si="1"/>
        <v>776140.63</v>
      </c>
      <c r="AB15" s="85">
        <f t="shared" si="2"/>
        <v>776140.63</v>
      </c>
      <c r="AC15" s="80"/>
      <c r="AD15" s="90"/>
      <c r="AE15" s="79"/>
      <c r="AF15" s="87"/>
      <c r="AG15" s="86"/>
      <c r="AH15" s="85">
        <v>274337.5</v>
      </c>
      <c r="AI15" s="85">
        <f t="shared" si="3"/>
        <v>274337.5</v>
      </c>
      <c r="AJ15" s="80"/>
      <c r="AK15" s="79"/>
      <c r="AL15" s="87"/>
      <c r="AM15" s="86"/>
      <c r="AN15" s="85">
        <v>285934.38</v>
      </c>
      <c r="AO15" s="85">
        <f t="shared" si="4"/>
        <v>285934.38</v>
      </c>
      <c r="AP15" s="80"/>
      <c r="AQ15" s="79"/>
      <c r="AR15" s="87"/>
      <c r="AS15" s="86"/>
      <c r="AT15" s="85">
        <v>215868.75</v>
      </c>
      <c r="AU15" s="85">
        <f t="shared" si="5"/>
        <v>215868.75</v>
      </c>
      <c r="AV15" s="80"/>
    </row>
    <row r="16" spans="1:48" x14ac:dyDescent="0.25">
      <c r="D16" s="26" t="s">
        <v>109</v>
      </c>
      <c r="P16"/>
      <c r="Q16"/>
      <c r="R16"/>
      <c r="S16"/>
      <c r="T16"/>
      <c r="W16" s="91" t="s">
        <v>239</v>
      </c>
      <c r="X16" s="79">
        <f t="shared" si="0"/>
        <v>3615000</v>
      </c>
      <c r="Y16" s="79"/>
      <c r="Z16" s="79"/>
      <c r="AA16" s="79">
        <f t="shared" si="1"/>
        <v>776140.63</v>
      </c>
      <c r="AB16" s="85">
        <f t="shared" si="2"/>
        <v>4391140.63</v>
      </c>
      <c r="AC16" s="80">
        <f>+AB16+AB15</f>
        <v>5167281.26</v>
      </c>
      <c r="AD16" s="90"/>
      <c r="AE16" s="79">
        <v>885000</v>
      </c>
      <c r="AF16" s="87"/>
      <c r="AG16" s="86">
        <v>0.05</v>
      </c>
      <c r="AH16" s="85">
        <v>274337.5</v>
      </c>
      <c r="AI16" s="85">
        <f t="shared" si="3"/>
        <v>1159337.5</v>
      </c>
      <c r="AJ16" s="80">
        <f>+AI16+AI15</f>
        <v>1433675</v>
      </c>
      <c r="AK16" s="79">
        <v>1615000</v>
      </c>
      <c r="AL16" s="87"/>
      <c r="AM16" s="86">
        <v>0.05</v>
      </c>
      <c r="AN16" s="85">
        <v>285934.38</v>
      </c>
      <c r="AO16" s="85">
        <f t="shared" si="4"/>
        <v>1900934.38</v>
      </c>
      <c r="AP16" s="80">
        <f>+AO16+AO15</f>
        <v>2186868.7599999998</v>
      </c>
      <c r="AQ16" s="79">
        <v>1115000</v>
      </c>
      <c r="AR16" s="87"/>
      <c r="AS16" s="86">
        <v>0.05</v>
      </c>
      <c r="AT16" s="85">
        <v>215868.75</v>
      </c>
      <c r="AU16" s="85">
        <f t="shared" si="5"/>
        <v>1330868.75</v>
      </c>
      <c r="AV16" s="80">
        <f>+AU16+AU15</f>
        <v>1546737.5</v>
      </c>
    </row>
    <row r="17" spans="1:48" x14ac:dyDescent="0.25">
      <c r="D17" s="26" t="s">
        <v>34</v>
      </c>
      <c r="F17" s="10" t="s">
        <v>42</v>
      </c>
      <c r="Q17" s="1"/>
      <c r="S17" s="1"/>
      <c r="W17" s="91" t="s">
        <v>238</v>
      </c>
      <c r="X17" s="79">
        <f t="shared" si="0"/>
        <v>0</v>
      </c>
      <c r="Y17" s="79"/>
      <c r="Z17" s="79"/>
      <c r="AA17" s="79">
        <f t="shared" si="1"/>
        <v>685765.63</v>
      </c>
      <c r="AB17" s="85">
        <f t="shared" si="2"/>
        <v>685765.63</v>
      </c>
      <c r="AC17" s="80"/>
      <c r="AD17" s="90"/>
      <c r="AE17" s="79"/>
      <c r="AF17" s="87"/>
      <c r="AG17" s="86"/>
      <c r="AH17" s="85">
        <v>252212.5</v>
      </c>
      <c r="AI17" s="85">
        <f t="shared" si="3"/>
        <v>252212.5</v>
      </c>
      <c r="AJ17" s="80"/>
      <c r="AK17" s="79"/>
      <c r="AL17" s="87"/>
      <c r="AM17" s="86"/>
      <c r="AN17" s="85">
        <v>245559.38</v>
      </c>
      <c r="AO17" s="85">
        <f t="shared" si="4"/>
        <v>245559.38</v>
      </c>
      <c r="AP17" s="80"/>
      <c r="AQ17" s="79"/>
      <c r="AR17" s="87"/>
      <c r="AS17" s="86"/>
      <c r="AT17" s="85">
        <v>187993.75</v>
      </c>
      <c r="AU17" s="85">
        <f t="shared" si="5"/>
        <v>187993.75</v>
      </c>
      <c r="AV17" s="80"/>
    </row>
    <row r="18" spans="1:48" x14ac:dyDescent="0.25">
      <c r="D18" s="26" t="s">
        <v>35</v>
      </c>
      <c r="F18" s="10" t="s">
        <v>33</v>
      </c>
      <c r="Q18" s="1"/>
      <c r="S18" s="1"/>
      <c r="W18" s="91" t="s">
        <v>237</v>
      </c>
      <c r="X18" s="79">
        <f t="shared" si="0"/>
        <v>3775000</v>
      </c>
      <c r="Y18" s="79"/>
      <c r="Z18" s="79"/>
      <c r="AA18" s="79">
        <f t="shared" si="1"/>
        <v>685765.63</v>
      </c>
      <c r="AB18" s="85">
        <f t="shared" si="2"/>
        <v>4460765.63</v>
      </c>
      <c r="AC18" s="80">
        <f>+AB18+AB17</f>
        <v>5146531.26</v>
      </c>
      <c r="AD18" s="90"/>
      <c r="AE18" s="79">
        <v>910000</v>
      </c>
      <c r="AF18" s="87"/>
      <c r="AG18" s="86">
        <v>0.05</v>
      </c>
      <c r="AH18" s="85">
        <v>252212.5</v>
      </c>
      <c r="AI18" s="85">
        <f t="shared" si="3"/>
        <v>1162212.5</v>
      </c>
      <c r="AJ18" s="80">
        <f>+AI18+AI17</f>
        <v>1414425</v>
      </c>
      <c r="AK18" s="79">
        <v>1700000</v>
      </c>
      <c r="AL18" s="87"/>
      <c r="AM18" s="86">
        <v>0.05</v>
      </c>
      <c r="AN18" s="85">
        <v>245559.38</v>
      </c>
      <c r="AO18" s="85">
        <f t="shared" si="4"/>
        <v>1945559.38</v>
      </c>
      <c r="AP18" s="80">
        <f>+AO18+AO17</f>
        <v>2191118.7599999998</v>
      </c>
      <c r="AQ18" s="79">
        <v>1165000</v>
      </c>
      <c r="AR18" s="87"/>
      <c r="AS18" s="86">
        <v>0.05</v>
      </c>
      <c r="AT18" s="85">
        <v>187993.75</v>
      </c>
      <c r="AU18" s="85">
        <f t="shared" si="5"/>
        <v>1352993.75</v>
      </c>
      <c r="AV18" s="80">
        <f>+AU18+AU17</f>
        <v>1540987.5</v>
      </c>
    </row>
    <row r="19" spans="1:48" x14ac:dyDescent="0.25">
      <c r="W19" s="91" t="s">
        <v>236</v>
      </c>
      <c r="X19" s="79">
        <f t="shared" si="0"/>
        <v>0</v>
      </c>
      <c r="Y19" s="79"/>
      <c r="Z19" s="79"/>
      <c r="AA19" s="79">
        <f t="shared" si="1"/>
        <v>591390.63</v>
      </c>
      <c r="AB19" s="85">
        <f t="shared" si="2"/>
        <v>591390.63</v>
      </c>
      <c r="AC19" s="80"/>
      <c r="AD19" s="90"/>
      <c r="AE19" s="79"/>
      <c r="AF19" s="87"/>
      <c r="AG19" s="86"/>
      <c r="AH19" s="85">
        <v>229462.5</v>
      </c>
      <c r="AI19" s="85">
        <f t="shared" si="3"/>
        <v>229462.5</v>
      </c>
      <c r="AJ19" s="80"/>
      <c r="AK19" s="79"/>
      <c r="AL19" s="87"/>
      <c r="AM19" s="86"/>
      <c r="AN19" s="85">
        <v>203059.38</v>
      </c>
      <c r="AO19" s="85">
        <f t="shared" si="4"/>
        <v>203059.38</v>
      </c>
      <c r="AP19" s="80"/>
      <c r="AQ19" s="79"/>
      <c r="AR19" s="87"/>
      <c r="AS19" s="86"/>
      <c r="AT19" s="85">
        <v>158868.75</v>
      </c>
      <c r="AU19" s="85">
        <f t="shared" si="5"/>
        <v>158868.75</v>
      </c>
      <c r="AV19" s="80"/>
    </row>
    <row r="20" spans="1:48" x14ac:dyDescent="0.25">
      <c r="D20" s="26" t="s">
        <v>65</v>
      </c>
      <c r="W20" s="91" t="s">
        <v>235</v>
      </c>
      <c r="X20" s="79">
        <f t="shared" si="0"/>
        <v>3945000</v>
      </c>
      <c r="Y20" s="79"/>
      <c r="Z20" s="79"/>
      <c r="AA20" s="79">
        <f t="shared" si="1"/>
        <v>591390.63</v>
      </c>
      <c r="AB20" s="85">
        <f t="shared" si="2"/>
        <v>4536390.63</v>
      </c>
      <c r="AC20" s="80">
        <f>+AB20+AB19</f>
        <v>5127781.26</v>
      </c>
      <c r="AD20" s="90"/>
      <c r="AE20" s="79">
        <v>935000</v>
      </c>
      <c r="AF20" s="87"/>
      <c r="AG20" s="86">
        <v>0.05</v>
      </c>
      <c r="AH20" s="85">
        <v>229462.5</v>
      </c>
      <c r="AI20" s="85">
        <f t="shared" si="3"/>
        <v>1164462.5</v>
      </c>
      <c r="AJ20" s="80">
        <f>+AI20+AI19</f>
        <v>1393925</v>
      </c>
      <c r="AK20" s="79">
        <v>1785000</v>
      </c>
      <c r="AL20" s="87"/>
      <c r="AM20" s="86">
        <v>0.05</v>
      </c>
      <c r="AN20" s="85">
        <v>203059.38</v>
      </c>
      <c r="AO20" s="85">
        <f t="shared" si="4"/>
        <v>1988059.38</v>
      </c>
      <c r="AP20" s="80">
        <f>+AO20+AO19</f>
        <v>2191118.7599999998</v>
      </c>
      <c r="AQ20" s="79">
        <v>1225000</v>
      </c>
      <c r="AR20" s="87"/>
      <c r="AS20" s="86">
        <v>0.05</v>
      </c>
      <c r="AT20" s="85">
        <v>158868.75</v>
      </c>
      <c r="AU20" s="85">
        <f t="shared" si="5"/>
        <v>1383868.75</v>
      </c>
      <c r="AV20" s="80">
        <f>+AU20+AU19</f>
        <v>1542737.5</v>
      </c>
    </row>
    <row r="21" spans="1:48" x14ac:dyDescent="0.25">
      <c r="W21" s="91" t="s">
        <v>234</v>
      </c>
      <c r="X21" s="79">
        <f t="shared" si="0"/>
        <v>0</v>
      </c>
      <c r="Y21" s="79"/>
      <c r="Z21" s="79"/>
      <c r="AA21" s="79">
        <f t="shared" si="1"/>
        <v>492765.63</v>
      </c>
      <c r="AB21" s="85">
        <f t="shared" si="2"/>
        <v>492765.63</v>
      </c>
      <c r="AC21" s="80"/>
      <c r="AD21" s="90"/>
      <c r="AE21" s="79"/>
      <c r="AF21" s="87"/>
      <c r="AG21" s="86"/>
      <c r="AH21" s="85">
        <v>206087.5</v>
      </c>
      <c r="AI21" s="85">
        <f t="shared" si="3"/>
        <v>206087.5</v>
      </c>
      <c r="AJ21" s="80"/>
      <c r="AK21" s="79"/>
      <c r="AL21" s="87"/>
      <c r="AM21" s="86"/>
      <c r="AN21" s="85">
        <v>158434.38</v>
      </c>
      <c r="AO21" s="85">
        <f t="shared" si="4"/>
        <v>158434.38</v>
      </c>
      <c r="AP21" s="80"/>
      <c r="AQ21" s="79"/>
      <c r="AR21" s="87"/>
      <c r="AS21" s="86"/>
      <c r="AT21" s="85">
        <v>128243.75</v>
      </c>
      <c r="AU21" s="85">
        <f t="shared" si="5"/>
        <v>128243.75</v>
      </c>
      <c r="AV21" s="80"/>
    </row>
    <row r="22" spans="1:48" x14ac:dyDescent="0.25">
      <c r="W22" s="91" t="s">
        <v>233</v>
      </c>
      <c r="X22" s="79">
        <f t="shared" si="0"/>
        <v>3570000</v>
      </c>
      <c r="Y22" s="79"/>
      <c r="Z22" s="79"/>
      <c r="AA22" s="79">
        <f t="shared" si="1"/>
        <v>492765.63</v>
      </c>
      <c r="AB22" s="85">
        <f t="shared" si="2"/>
        <v>4062765.63</v>
      </c>
      <c r="AC22" s="80">
        <f>+AB22+AB21</f>
        <v>4555531.26</v>
      </c>
      <c r="AD22" s="90"/>
      <c r="AE22" s="79">
        <v>965000</v>
      </c>
      <c r="AF22" s="87"/>
      <c r="AG22" s="86">
        <v>0.05</v>
      </c>
      <c r="AH22" s="85">
        <v>206087.5</v>
      </c>
      <c r="AI22" s="85">
        <f t="shared" si="3"/>
        <v>1171087.5</v>
      </c>
      <c r="AJ22" s="80">
        <f>+AI22+AI21</f>
        <v>1377175</v>
      </c>
      <c r="AK22" s="79">
        <v>1875000</v>
      </c>
      <c r="AL22" s="87"/>
      <c r="AM22" s="86">
        <v>0.05</v>
      </c>
      <c r="AN22" s="85">
        <v>158434.38</v>
      </c>
      <c r="AO22" s="85">
        <f t="shared" si="4"/>
        <v>2033434.38</v>
      </c>
      <c r="AP22" s="80">
        <f>+AO22+AO21</f>
        <v>2191868.7599999998</v>
      </c>
      <c r="AQ22" s="79">
        <v>730000</v>
      </c>
      <c r="AR22" s="87"/>
      <c r="AS22" s="86">
        <v>0.05</v>
      </c>
      <c r="AT22" s="85">
        <v>128243.75</v>
      </c>
      <c r="AU22" s="85">
        <f t="shared" si="5"/>
        <v>858243.75</v>
      </c>
      <c r="AV22" s="80">
        <f>+AU22+AU21</f>
        <v>986487.5</v>
      </c>
    </row>
    <row r="23" spans="1:48" x14ac:dyDescent="0.25">
      <c r="W23" s="91" t="s">
        <v>232</v>
      </c>
      <c r="X23" s="79">
        <f t="shared" si="0"/>
        <v>0</v>
      </c>
      <c r="Y23" s="79"/>
      <c r="Z23" s="79"/>
      <c r="AA23" s="79">
        <f t="shared" si="1"/>
        <v>403515.63</v>
      </c>
      <c r="AB23" s="85">
        <f t="shared" si="2"/>
        <v>403515.63</v>
      </c>
      <c r="AC23" s="80"/>
      <c r="AD23" s="90"/>
      <c r="AE23" s="79"/>
      <c r="AF23" s="87"/>
      <c r="AG23" s="86"/>
      <c r="AH23" s="85">
        <v>181962.5</v>
      </c>
      <c r="AI23" s="85">
        <f t="shared" si="3"/>
        <v>181962.5</v>
      </c>
      <c r="AJ23" s="80"/>
      <c r="AK23" s="79"/>
      <c r="AL23" s="87"/>
      <c r="AM23" s="86"/>
      <c r="AN23" s="85">
        <v>111559.38</v>
      </c>
      <c r="AO23" s="85">
        <f t="shared" si="4"/>
        <v>111559.38</v>
      </c>
      <c r="AP23" s="80"/>
      <c r="AQ23" s="79"/>
      <c r="AR23" s="87"/>
      <c r="AS23" s="86"/>
      <c r="AT23" s="85">
        <v>109993.75</v>
      </c>
      <c r="AU23" s="85">
        <f t="shared" si="5"/>
        <v>109993.75</v>
      </c>
      <c r="AV23" s="80"/>
    </row>
    <row r="24" spans="1:48" ht="15.75" x14ac:dyDescent="0.25">
      <c r="A24" s="13" t="s">
        <v>15</v>
      </c>
      <c r="B24" s="13" t="s">
        <v>37</v>
      </c>
      <c r="C24" s="14"/>
      <c r="D24" s="14"/>
      <c r="E24" s="14"/>
      <c r="F24" s="14"/>
      <c r="W24" s="91" t="s">
        <v>231</v>
      </c>
      <c r="X24" s="79">
        <f t="shared" si="0"/>
        <v>3715000</v>
      </c>
      <c r="Y24" s="79"/>
      <c r="Z24" s="79"/>
      <c r="AA24" s="79">
        <f t="shared" si="1"/>
        <v>403515.63</v>
      </c>
      <c r="AB24" s="85">
        <f t="shared" si="2"/>
        <v>4118515.63</v>
      </c>
      <c r="AC24" s="80">
        <f>+AB24+AB23</f>
        <v>4522031.26</v>
      </c>
      <c r="AD24" s="90"/>
      <c r="AE24" s="79">
        <v>995000</v>
      </c>
      <c r="AF24" s="87"/>
      <c r="AG24" s="86">
        <v>0.05</v>
      </c>
      <c r="AH24" s="85">
        <v>181962.5</v>
      </c>
      <c r="AI24" s="85">
        <f t="shared" si="3"/>
        <v>1176962.5</v>
      </c>
      <c r="AJ24" s="80">
        <f>+AI24+AI23</f>
        <v>1358925</v>
      </c>
      <c r="AK24" s="79">
        <v>1965000</v>
      </c>
      <c r="AL24" s="87"/>
      <c r="AM24" s="86">
        <v>0.05</v>
      </c>
      <c r="AN24" s="85">
        <v>111559.38</v>
      </c>
      <c r="AO24" s="85">
        <f t="shared" si="4"/>
        <v>2076559.38</v>
      </c>
      <c r="AP24" s="80">
        <f>+AO24+AO23</f>
        <v>2188118.7599999998</v>
      </c>
      <c r="AQ24" s="79">
        <v>755000</v>
      </c>
      <c r="AR24" s="87"/>
      <c r="AS24" s="86">
        <v>0.03</v>
      </c>
      <c r="AT24" s="85">
        <v>109993.75</v>
      </c>
      <c r="AU24" s="85">
        <f t="shared" si="5"/>
        <v>864993.75</v>
      </c>
      <c r="AV24" s="80">
        <f>+AU24+AU23</f>
        <v>974987.5</v>
      </c>
    </row>
    <row r="25" spans="1:48" x14ac:dyDescent="0.25">
      <c r="W25" s="91" t="s">
        <v>230</v>
      </c>
      <c r="X25" s="79">
        <f t="shared" si="0"/>
        <v>0</v>
      </c>
      <c r="Y25" s="79"/>
      <c r="Z25" s="79"/>
      <c r="AA25" s="79">
        <f t="shared" si="1"/>
        <v>328140.63</v>
      </c>
      <c r="AB25" s="85">
        <f t="shared" si="2"/>
        <v>328140.63</v>
      </c>
      <c r="AC25" s="80"/>
      <c r="AD25" s="90"/>
      <c r="AE25" s="79"/>
      <c r="AF25" s="87"/>
      <c r="AG25" s="86"/>
      <c r="AH25" s="85">
        <v>167037.5</v>
      </c>
      <c r="AI25" s="85">
        <f t="shared" si="3"/>
        <v>167037.5</v>
      </c>
      <c r="AJ25" s="80"/>
      <c r="AK25" s="79"/>
      <c r="AL25" s="87"/>
      <c r="AM25" s="86"/>
      <c r="AN25" s="85">
        <v>62434.38</v>
      </c>
      <c r="AO25" s="85">
        <f t="shared" si="4"/>
        <v>62434.38</v>
      </c>
      <c r="AP25" s="80"/>
      <c r="AQ25" s="79"/>
      <c r="AR25" s="87"/>
      <c r="AS25" s="86"/>
      <c r="AT25" s="85">
        <v>98668.75</v>
      </c>
      <c r="AU25" s="85">
        <f t="shared" si="5"/>
        <v>98668.75</v>
      </c>
      <c r="AV25" s="80"/>
    </row>
    <row r="26" spans="1:48" x14ac:dyDescent="0.25">
      <c r="B26" s="17" t="s">
        <v>6</v>
      </c>
      <c r="D26" s="28" t="s">
        <v>29</v>
      </c>
      <c r="W26" s="91" t="s">
        <v>229</v>
      </c>
      <c r="X26" s="79">
        <f t="shared" si="0"/>
        <v>2210000</v>
      </c>
      <c r="Y26" s="79"/>
      <c r="Z26" s="79"/>
      <c r="AA26" s="79">
        <f t="shared" si="1"/>
        <v>328140.63</v>
      </c>
      <c r="AB26" s="85">
        <f t="shared" si="2"/>
        <v>2538140.63</v>
      </c>
      <c r="AC26" s="80">
        <f>+AB26+AB25</f>
        <v>2866281.26</v>
      </c>
      <c r="AD26" s="90"/>
      <c r="AE26" s="79">
        <v>1035000</v>
      </c>
      <c r="AF26" s="87"/>
      <c r="AG26" s="86">
        <v>0.04</v>
      </c>
      <c r="AH26" s="85">
        <v>167037.5</v>
      </c>
      <c r="AI26" s="85">
        <f t="shared" si="3"/>
        <v>1202037.5</v>
      </c>
      <c r="AJ26" s="80">
        <f>+AI26+AI25</f>
        <v>1369075</v>
      </c>
      <c r="AK26" s="79">
        <v>385000</v>
      </c>
      <c r="AL26" s="87"/>
      <c r="AM26" s="86">
        <v>0.04</v>
      </c>
      <c r="AN26" s="85">
        <v>62434.38</v>
      </c>
      <c r="AO26" s="85">
        <f t="shared" si="4"/>
        <v>447434.38</v>
      </c>
      <c r="AP26" s="80">
        <f>+AO26+AO25</f>
        <v>509868.76</v>
      </c>
      <c r="AQ26" s="79">
        <v>790000</v>
      </c>
      <c r="AR26" s="87"/>
      <c r="AS26" s="86">
        <v>0.03</v>
      </c>
      <c r="AT26" s="85">
        <v>98668.75</v>
      </c>
      <c r="AU26" s="85">
        <f t="shared" si="5"/>
        <v>888668.75</v>
      </c>
      <c r="AV26" s="80">
        <f>+AU26+AU25</f>
        <v>987337.5</v>
      </c>
    </row>
    <row r="27" spans="1:48" x14ac:dyDescent="0.25">
      <c r="B27" s="19"/>
      <c r="W27" s="91" t="s">
        <v>228</v>
      </c>
      <c r="X27" s="79">
        <f t="shared" si="0"/>
        <v>0</v>
      </c>
      <c r="Y27" s="79"/>
      <c r="Z27" s="79"/>
      <c r="AA27" s="79">
        <f t="shared" si="1"/>
        <v>293065.63</v>
      </c>
      <c r="AB27" s="85">
        <f t="shared" si="2"/>
        <v>293065.63</v>
      </c>
      <c r="AC27" s="80"/>
      <c r="AD27" s="90"/>
      <c r="AE27" s="79"/>
      <c r="AF27" s="87"/>
      <c r="AG27" s="86"/>
      <c r="AH27" s="85">
        <v>151512.5</v>
      </c>
      <c r="AI27" s="85">
        <f t="shared" si="3"/>
        <v>151512.5</v>
      </c>
      <c r="AJ27" s="80"/>
      <c r="AK27" s="79"/>
      <c r="AL27" s="87"/>
      <c r="AM27" s="86"/>
      <c r="AN27" s="85">
        <v>54734.38</v>
      </c>
      <c r="AO27" s="85">
        <f t="shared" si="4"/>
        <v>54734.38</v>
      </c>
      <c r="AP27" s="80"/>
      <c r="AQ27" s="79"/>
      <c r="AR27" s="87"/>
      <c r="AS27" s="86"/>
      <c r="AT27" s="85">
        <v>86818.75</v>
      </c>
      <c r="AU27" s="85">
        <f t="shared" si="5"/>
        <v>86818.75</v>
      </c>
      <c r="AV27" s="80"/>
    </row>
    <row r="28" spans="1:48" ht="15" customHeight="1" x14ac:dyDescent="0.25">
      <c r="A28" s="204"/>
      <c r="B28" s="167">
        <v>2015</v>
      </c>
      <c r="C28" s="204"/>
      <c r="D28" s="209" t="s">
        <v>462</v>
      </c>
      <c r="E28" s="209"/>
      <c r="F28" s="209"/>
      <c r="G28" s="209"/>
      <c r="H28" s="209"/>
      <c r="I28" s="209"/>
      <c r="J28" s="209"/>
      <c r="K28" s="209"/>
      <c r="L28" s="209"/>
      <c r="M28" s="209"/>
      <c r="N28" s="209"/>
      <c r="O28" s="209"/>
      <c r="P28" s="209"/>
      <c r="Q28" s="209"/>
      <c r="R28" s="209"/>
      <c r="S28" s="185"/>
      <c r="W28" s="91" t="s">
        <v>227</v>
      </c>
      <c r="X28" s="79">
        <f t="shared" si="0"/>
        <v>2295000</v>
      </c>
      <c r="Y28" s="79"/>
      <c r="Z28" s="79"/>
      <c r="AA28" s="79">
        <f t="shared" si="1"/>
        <v>293065.63</v>
      </c>
      <c r="AB28" s="85">
        <f t="shared" si="2"/>
        <v>2588065.63</v>
      </c>
      <c r="AC28" s="80">
        <f>+AB28+AB27</f>
        <v>2881131.26</v>
      </c>
      <c r="AD28" s="90"/>
      <c r="AE28" s="79">
        <v>1075000</v>
      </c>
      <c r="AF28" s="87"/>
      <c r="AG28" s="86">
        <v>3.2500000000000001E-2</v>
      </c>
      <c r="AH28" s="85">
        <v>151512.5</v>
      </c>
      <c r="AI28" s="85">
        <f t="shared" si="3"/>
        <v>1226512.5</v>
      </c>
      <c r="AJ28" s="80">
        <f>+AI28+AI27</f>
        <v>1378025</v>
      </c>
      <c r="AK28" s="79">
        <v>400000</v>
      </c>
      <c r="AL28" s="87"/>
      <c r="AM28" s="86">
        <v>3.2500000000000001E-2</v>
      </c>
      <c r="AN28" s="85">
        <v>54734.38</v>
      </c>
      <c r="AO28" s="85">
        <f t="shared" si="4"/>
        <v>454734.38</v>
      </c>
      <c r="AP28" s="80">
        <f>+AO28+AO27</f>
        <v>509468.76</v>
      </c>
      <c r="AQ28" s="79">
        <v>820000</v>
      </c>
      <c r="AR28" s="87"/>
      <c r="AS28" s="86">
        <v>0.03</v>
      </c>
      <c r="AT28" s="85">
        <v>86818.75</v>
      </c>
      <c r="AU28" s="85">
        <f t="shared" si="5"/>
        <v>906818.75</v>
      </c>
      <c r="AV28" s="80">
        <f>+AU28+AU27</f>
        <v>993637.5</v>
      </c>
    </row>
    <row r="29" spans="1:48" ht="15" customHeight="1" x14ac:dyDescent="0.25">
      <c r="A29" s="204"/>
      <c r="B29" s="167"/>
      <c r="C29" s="204"/>
      <c r="D29" s="209"/>
      <c r="E29" s="209"/>
      <c r="F29" s="209"/>
      <c r="G29" s="209"/>
      <c r="H29" s="209"/>
      <c r="I29" s="209"/>
      <c r="J29" s="209"/>
      <c r="K29" s="209"/>
      <c r="L29" s="209"/>
      <c r="M29" s="209"/>
      <c r="N29" s="209"/>
      <c r="O29" s="209"/>
      <c r="P29" s="209"/>
      <c r="Q29" s="209"/>
      <c r="R29" s="209"/>
      <c r="S29" s="185"/>
      <c r="W29" s="91" t="s">
        <v>226</v>
      </c>
      <c r="X29" s="79">
        <f t="shared" si="0"/>
        <v>0</v>
      </c>
      <c r="Y29" s="79"/>
      <c r="Z29" s="79"/>
      <c r="AA29" s="79">
        <f t="shared" si="1"/>
        <v>258140.63</v>
      </c>
      <c r="AB29" s="85">
        <f t="shared" si="2"/>
        <v>258140.63</v>
      </c>
      <c r="AC29" s="80"/>
      <c r="AD29" s="90"/>
      <c r="AE29" s="79"/>
      <c r="AF29" s="87"/>
      <c r="AG29" s="86"/>
      <c r="AH29" s="85">
        <v>135387.5</v>
      </c>
      <c r="AI29" s="85">
        <f t="shared" si="3"/>
        <v>135387.5</v>
      </c>
      <c r="AJ29" s="80"/>
      <c r="AK29" s="79"/>
      <c r="AL29" s="87"/>
      <c r="AM29" s="86"/>
      <c r="AN29" s="85">
        <v>48234.38</v>
      </c>
      <c r="AO29" s="85">
        <f t="shared" si="4"/>
        <v>48234.38</v>
      </c>
      <c r="AP29" s="80"/>
      <c r="AQ29" s="79"/>
      <c r="AR29" s="87"/>
      <c r="AS29" s="86"/>
      <c r="AT29" s="85">
        <v>74518.75</v>
      </c>
      <c r="AU29" s="85">
        <f t="shared" si="5"/>
        <v>74518.75</v>
      </c>
      <c r="AV29" s="80"/>
    </row>
    <row r="30" spans="1:48" ht="15" customHeight="1" x14ac:dyDescent="0.25">
      <c r="B30" s="167">
        <v>2016</v>
      </c>
      <c r="D30" s="209" t="s">
        <v>124</v>
      </c>
      <c r="E30" s="209"/>
      <c r="F30" s="209"/>
      <c r="G30" s="209"/>
      <c r="H30" s="209"/>
      <c r="I30" s="209"/>
      <c r="J30" s="209"/>
      <c r="K30" s="209"/>
      <c r="L30" s="209"/>
      <c r="M30" s="209"/>
      <c r="N30" s="209"/>
      <c r="O30" s="209"/>
      <c r="P30" s="209"/>
      <c r="Q30" s="209"/>
      <c r="R30" s="209"/>
      <c r="S30" s="185"/>
      <c r="W30" s="91" t="s">
        <v>225</v>
      </c>
      <c r="X30" s="79">
        <f t="shared" si="0"/>
        <v>2385000</v>
      </c>
      <c r="Y30" s="79"/>
      <c r="Z30" s="79"/>
      <c r="AA30" s="79">
        <f t="shared" si="1"/>
        <v>258140.63</v>
      </c>
      <c r="AB30" s="85">
        <f t="shared" si="2"/>
        <v>2643140.63</v>
      </c>
      <c r="AC30" s="80">
        <f>+AB30+AB29</f>
        <v>2901281.26</v>
      </c>
      <c r="AD30" s="90"/>
      <c r="AE30" s="79">
        <v>1120000</v>
      </c>
      <c r="AF30" s="87"/>
      <c r="AG30" s="86">
        <v>3.3750000000000002E-2</v>
      </c>
      <c r="AH30" s="85">
        <v>135387.5</v>
      </c>
      <c r="AI30" s="85">
        <f t="shared" si="3"/>
        <v>1255387.5</v>
      </c>
      <c r="AJ30" s="80">
        <f>+AI30+AI29</f>
        <v>1390775</v>
      </c>
      <c r="AK30" s="79">
        <v>415000</v>
      </c>
      <c r="AL30" s="87"/>
      <c r="AM30" s="86">
        <v>3.3750000000000002E-2</v>
      </c>
      <c r="AN30" s="85">
        <v>48234.38</v>
      </c>
      <c r="AO30" s="85">
        <f t="shared" si="4"/>
        <v>463234.38</v>
      </c>
      <c r="AP30" s="80">
        <f>+AO30+AO29</f>
        <v>511468.76</v>
      </c>
      <c r="AQ30" s="79">
        <v>850000</v>
      </c>
      <c r="AR30" s="87"/>
      <c r="AS30" s="86">
        <v>0.03</v>
      </c>
      <c r="AT30" s="85">
        <v>74518.75</v>
      </c>
      <c r="AU30" s="85">
        <f t="shared" si="5"/>
        <v>924518.75</v>
      </c>
      <c r="AV30" s="80">
        <f>+AU30+AU29</f>
        <v>999037.5</v>
      </c>
    </row>
    <row r="31" spans="1:48" x14ac:dyDescent="0.25">
      <c r="B31" s="167"/>
      <c r="D31" s="209"/>
      <c r="E31" s="209"/>
      <c r="F31" s="209"/>
      <c r="G31" s="209"/>
      <c r="H31" s="209"/>
      <c r="I31" s="209"/>
      <c r="J31" s="209"/>
      <c r="K31" s="209"/>
      <c r="L31" s="209"/>
      <c r="M31" s="209"/>
      <c r="N31" s="209"/>
      <c r="O31" s="209"/>
      <c r="P31" s="209"/>
      <c r="Q31" s="209"/>
      <c r="R31" s="209"/>
      <c r="S31" s="185"/>
      <c r="W31" s="91" t="s">
        <v>224</v>
      </c>
      <c r="X31" s="79">
        <f t="shared" si="0"/>
        <v>0</v>
      </c>
      <c r="Y31" s="79"/>
      <c r="Z31" s="79"/>
      <c r="AA31" s="79">
        <f t="shared" si="1"/>
        <v>221587.5</v>
      </c>
      <c r="AB31" s="85">
        <f t="shared" si="2"/>
        <v>221587.5</v>
      </c>
      <c r="AC31" s="80"/>
      <c r="AD31" s="90"/>
      <c r="AE31" s="79"/>
      <c r="AF31" s="87"/>
      <c r="AG31" s="86"/>
      <c r="AH31" s="85">
        <v>118587.5</v>
      </c>
      <c r="AI31" s="85">
        <f t="shared" si="3"/>
        <v>118587.5</v>
      </c>
      <c r="AJ31" s="80"/>
      <c r="AK31" s="79"/>
      <c r="AL31" s="87"/>
      <c r="AM31" s="86"/>
      <c r="AN31" s="85">
        <v>41231.25</v>
      </c>
      <c r="AO31" s="85">
        <f t="shared" si="4"/>
        <v>41231.25</v>
      </c>
      <c r="AP31" s="80"/>
      <c r="AQ31" s="79"/>
      <c r="AR31" s="87"/>
      <c r="AS31" s="86"/>
      <c r="AT31" s="85">
        <v>61768.75</v>
      </c>
      <c r="AU31" s="85">
        <f t="shared" si="5"/>
        <v>61768.75</v>
      </c>
      <c r="AV31" s="80"/>
    </row>
    <row r="32" spans="1:48" ht="15" customHeight="1" x14ac:dyDescent="0.25">
      <c r="B32" s="37"/>
      <c r="D32" s="209"/>
      <c r="E32" s="209"/>
      <c r="F32" s="209"/>
      <c r="G32" s="209"/>
      <c r="H32" s="209"/>
      <c r="I32" s="209"/>
      <c r="J32" s="209"/>
      <c r="K32" s="209"/>
      <c r="L32" s="209"/>
      <c r="M32" s="209"/>
      <c r="N32" s="209"/>
      <c r="O32" s="209"/>
      <c r="P32" s="209"/>
      <c r="Q32" s="209"/>
      <c r="R32" s="209"/>
      <c r="S32" s="185"/>
      <c r="W32" s="91" t="s">
        <v>223</v>
      </c>
      <c r="X32" s="79">
        <f t="shared" si="0"/>
        <v>2480000</v>
      </c>
      <c r="Y32" s="79"/>
      <c r="Z32" s="79"/>
      <c r="AA32" s="79">
        <f t="shared" si="1"/>
        <v>221587.5</v>
      </c>
      <c r="AB32" s="85">
        <f t="shared" si="2"/>
        <v>2701587.5</v>
      </c>
      <c r="AC32" s="80">
        <f>+AB32+AB31</f>
        <v>2923175</v>
      </c>
      <c r="AD32" s="90"/>
      <c r="AE32" s="79">
        <v>1165000</v>
      </c>
      <c r="AF32" s="87"/>
      <c r="AG32" s="86">
        <v>3.5000000000000003E-2</v>
      </c>
      <c r="AH32" s="85">
        <v>118587.5</v>
      </c>
      <c r="AI32" s="85">
        <f t="shared" si="3"/>
        <v>1283587.5</v>
      </c>
      <c r="AJ32" s="80">
        <f>+AI32+AI31</f>
        <v>1402175</v>
      </c>
      <c r="AK32" s="79">
        <v>430000</v>
      </c>
      <c r="AL32" s="87"/>
      <c r="AM32" s="86">
        <v>3.5000000000000003E-2</v>
      </c>
      <c r="AN32" s="85">
        <v>41231.25</v>
      </c>
      <c r="AO32" s="85">
        <f t="shared" si="4"/>
        <v>471231.25</v>
      </c>
      <c r="AP32" s="80">
        <f>+AO32+AO31</f>
        <v>512462.5</v>
      </c>
      <c r="AQ32" s="79">
        <v>885000</v>
      </c>
      <c r="AR32" s="87"/>
      <c r="AS32" s="86">
        <v>3.125E-2</v>
      </c>
      <c r="AT32" s="85">
        <v>61768.75</v>
      </c>
      <c r="AU32" s="85">
        <f t="shared" si="5"/>
        <v>946768.75</v>
      </c>
      <c r="AV32" s="80">
        <f>+AU32+AU31</f>
        <v>1008537.5</v>
      </c>
    </row>
    <row r="33" spans="1:48" x14ac:dyDescent="0.25">
      <c r="B33" s="195">
        <v>2017</v>
      </c>
      <c r="D33" s="209" t="s">
        <v>131</v>
      </c>
      <c r="E33" s="209"/>
      <c r="F33" s="209"/>
      <c r="G33" s="209"/>
      <c r="H33" s="209"/>
      <c r="I33" s="209"/>
      <c r="J33" s="209"/>
      <c r="K33" s="209"/>
      <c r="L33" s="209"/>
      <c r="M33" s="209"/>
      <c r="N33" s="209"/>
      <c r="O33" s="209"/>
      <c r="P33" s="209"/>
      <c r="Q33" s="209"/>
      <c r="R33" s="209"/>
      <c r="S33" s="185"/>
      <c r="W33" s="91" t="s">
        <v>222</v>
      </c>
      <c r="X33" s="79">
        <f t="shared" si="0"/>
        <v>0</v>
      </c>
      <c r="Y33" s="79"/>
      <c r="Z33" s="79"/>
      <c r="AA33" s="79">
        <f t="shared" si="1"/>
        <v>182759.38</v>
      </c>
      <c r="AB33" s="85">
        <f t="shared" si="2"/>
        <v>182759.38</v>
      </c>
      <c r="AC33" s="80"/>
      <c r="AD33" s="90"/>
      <c r="AE33" s="79"/>
      <c r="AF33" s="87"/>
      <c r="AG33" s="86"/>
      <c r="AH33" s="85">
        <v>101112.5</v>
      </c>
      <c r="AI33" s="85">
        <f t="shared" si="3"/>
        <v>101112.5</v>
      </c>
      <c r="AJ33" s="80"/>
      <c r="AK33" s="79"/>
      <c r="AL33" s="87"/>
      <c r="AM33" s="86"/>
      <c r="AN33" s="85">
        <v>33706.25</v>
      </c>
      <c r="AO33" s="85">
        <f t="shared" si="4"/>
        <v>33706.25</v>
      </c>
      <c r="AP33" s="80"/>
      <c r="AQ33" s="79"/>
      <c r="AR33" s="87"/>
      <c r="AS33" s="86"/>
      <c r="AT33" s="85">
        <v>47940.63</v>
      </c>
      <c r="AU33" s="85">
        <f t="shared" si="5"/>
        <v>47940.63</v>
      </c>
      <c r="AV33" s="80"/>
    </row>
    <row r="34" spans="1:48" x14ac:dyDescent="0.25">
      <c r="B34" s="195"/>
      <c r="D34" s="209"/>
      <c r="E34" s="209"/>
      <c r="F34" s="209"/>
      <c r="G34" s="209"/>
      <c r="H34" s="209"/>
      <c r="I34" s="209"/>
      <c r="J34" s="209"/>
      <c r="K34" s="209"/>
      <c r="L34" s="209"/>
      <c r="M34" s="209"/>
      <c r="N34" s="209"/>
      <c r="O34" s="209"/>
      <c r="P34" s="209"/>
      <c r="Q34" s="209"/>
      <c r="R34" s="209"/>
      <c r="S34" s="185"/>
      <c r="W34" s="91" t="s">
        <v>221</v>
      </c>
      <c r="X34" s="79">
        <f t="shared" si="0"/>
        <v>2575000</v>
      </c>
      <c r="Y34" s="79"/>
      <c r="Z34" s="79"/>
      <c r="AA34" s="79">
        <f t="shared" si="1"/>
        <v>182759.38</v>
      </c>
      <c r="AB34" s="85">
        <f t="shared" si="2"/>
        <v>2757759.38</v>
      </c>
      <c r="AC34" s="80">
        <f>+AB34+AB33</f>
        <v>2940518.76</v>
      </c>
      <c r="AD34" s="90"/>
      <c r="AE34" s="79">
        <v>1210000</v>
      </c>
      <c r="AF34" s="87"/>
      <c r="AG34" s="86">
        <v>3.5000000000000003E-2</v>
      </c>
      <c r="AH34" s="85">
        <v>101112.5</v>
      </c>
      <c r="AI34" s="85">
        <f t="shared" si="3"/>
        <v>1311112.5</v>
      </c>
      <c r="AJ34" s="80">
        <f>+AI34+AI33</f>
        <v>1412225</v>
      </c>
      <c r="AK34" s="79">
        <v>445000</v>
      </c>
      <c r="AL34" s="87"/>
      <c r="AM34" s="86">
        <v>3.5000000000000003E-2</v>
      </c>
      <c r="AN34" s="85">
        <v>33706.25</v>
      </c>
      <c r="AO34" s="85">
        <f t="shared" si="4"/>
        <v>478706.25</v>
      </c>
      <c r="AP34" s="80">
        <f>+AO34+AO33</f>
        <v>512412.5</v>
      </c>
      <c r="AQ34" s="79">
        <v>920000</v>
      </c>
      <c r="AR34" s="87"/>
      <c r="AS34" s="86">
        <v>3.2500000000000001E-2</v>
      </c>
      <c r="AT34" s="85">
        <v>47940.63</v>
      </c>
      <c r="AU34" s="85">
        <f t="shared" si="5"/>
        <v>967940.63</v>
      </c>
      <c r="AV34" s="80">
        <f>+AU34+AU33</f>
        <v>1015881.26</v>
      </c>
    </row>
    <row r="35" spans="1:48" ht="22.5" customHeight="1" x14ac:dyDescent="0.25">
      <c r="B35" s="37"/>
      <c r="D35" s="185"/>
      <c r="E35" s="185"/>
      <c r="F35" s="185"/>
      <c r="G35" s="185"/>
      <c r="H35" s="185"/>
      <c r="I35" s="185"/>
      <c r="J35" s="185"/>
      <c r="K35" s="185"/>
      <c r="L35" s="185"/>
      <c r="M35" s="185"/>
      <c r="N35" s="185"/>
      <c r="O35" s="185"/>
      <c r="P35" s="185"/>
      <c r="Q35" s="185"/>
      <c r="R35" s="185"/>
      <c r="S35" s="185"/>
      <c r="W35" s="91" t="s">
        <v>220</v>
      </c>
      <c r="X35" s="79">
        <f t="shared" si="0"/>
        <v>0</v>
      </c>
      <c r="Y35" s="79"/>
      <c r="Z35" s="79"/>
      <c r="AA35" s="79">
        <f t="shared" si="1"/>
        <v>141871.88</v>
      </c>
      <c r="AB35" s="85">
        <f t="shared" si="2"/>
        <v>141871.88</v>
      </c>
      <c r="AC35" s="80"/>
      <c r="AD35" s="90"/>
      <c r="AE35" s="79"/>
      <c r="AF35" s="87"/>
      <c r="AG35" s="86"/>
      <c r="AH35" s="85">
        <v>82962.5</v>
      </c>
      <c r="AI35" s="85">
        <f t="shared" si="3"/>
        <v>82962.5</v>
      </c>
      <c r="AJ35" s="80"/>
      <c r="AK35" s="79"/>
      <c r="AL35" s="87"/>
      <c r="AM35" s="86"/>
      <c r="AN35" s="85">
        <v>25918.75</v>
      </c>
      <c r="AO35" s="85">
        <f t="shared" si="4"/>
        <v>25918.75</v>
      </c>
      <c r="AP35" s="80"/>
      <c r="AQ35" s="79"/>
      <c r="AR35" s="87"/>
      <c r="AS35" s="86"/>
      <c r="AT35" s="85">
        <v>32990.629999999997</v>
      </c>
      <c r="AU35" s="85">
        <f t="shared" si="5"/>
        <v>32990.629999999997</v>
      </c>
      <c r="AV35" s="80"/>
    </row>
    <row r="36" spans="1:48" x14ac:dyDescent="0.25">
      <c r="W36" s="91" t="s">
        <v>219</v>
      </c>
      <c r="X36" s="79">
        <f t="shared" si="0"/>
        <v>2680000</v>
      </c>
      <c r="Y36" s="79"/>
      <c r="Z36" s="79"/>
      <c r="AA36" s="79">
        <f t="shared" si="1"/>
        <v>141871.88</v>
      </c>
      <c r="AB36" s="85">
        <f t="shared" si="2"/>
        <v>2821871.88</v>
      </c>
      <c r="AC36" s="80">
        <f>+AB36+AB35</f>
        <v>2963743.76</v>
      </c>
      <c r="AD36" s="90"/>
      <c r="AE36" s="79">
        <v>1260000</v>
      </c>
      <c r="AF36" s="87"/>
      <c r="AG36" s="86">
        <v>3.6249999999999998E-2</v>
      </c>
      <c r="AH36" s="85">
        <v>82962.5</v>
      </c>
      <c r="AI36" s="85">
        <f t="shared" si="3"/>
        <v>1342962.5</v>
      </c>
      <c r="AJ36" s="80">
        <f>+AI36+AI35</f>
        <v>1425925</v>
      </c>
      <c r="AK36" s="79">
        <v>460000</v>
      </c>
      <c r="AL36" s="87"/>
      <c r="AM36" s="86">
        <v>3.6249999999999998E-2</v>
      </c>
      <c r="AN36" s="85">
        <v>25918.75</v>
      </c>
      <c r="AO36" s="85">
        <f t="shared" si="4"/>
        <v>485918.75</v>
      </c>
      <c r="AP36" s="80">
        <f>+AO36+AO35</f>
        <v>511837.5</v>
      </c>
      <c r="AQ36" s="79">
        <v>960000</v>
      </c>
      <c r="AR36" s="87"/>
      <c r="AS36" s="86">
        <v>3.3750000000000002E-2</v>
      </c>
      <c r="AT36" s="85">
        <v>32990.629999999997</v>
      </c>
      <c r="AU36" s="85">
        <f t="shared" si="5"/>
        <v>992990.63</v>
      </c>
      <c r="AV36" s="80">
        <f>+AU36+AU35</f>
        <v>1025981.26</v>
      </c>
    </row>
    <row r="37" spans="1:48" x14ac:dyDescent="0.25">
      <c r="W37" s="91" t="s">
        <v>218</v>
      </c>
      <c r="X37" s="79">
        <f t="shared" si="0"/>
        <v>0</v>
      </c>
      <c r="Y37" s="79"/>
      <c r="Z37" s="79"/>
      <c r="AA37" s="79">
        <f t="shared" si="1"/>
        <v>98434.38</v>
      </c>
      <c r="AB37" s="85">
        <f t="shared" si="2"/>
        <v>98434.38</v>
      </c>
      <c r="AC37" s="80"/>
      <c r="AD37" s="90"/>
      <c r="AE37" s="79"/>
      <c r="AF37" s="87"/>
      <c r="AG37" s="86"/>
      <c r="AH37" s="85">
        <v>64062.5</v>
      </c>
      <c r="AI37" s="85">
        <f t="shared" si="3"/>
        <v>64062.5</v>
      </c>
      <c r="AJ37" s="80"/>
      <c r="AK37" s="79"/>
      <c r="AL37" s="87"/>
      <c r="AM37" s="86"/>
      <c r="AN37" s="85">
        <v>17581.25</v>
      </c>
      <c r="AO37" s="85">
        <f t="shared" si="4"/>
        <v>17581.25</v>
      </c>
      <c r="AP37" s="80"/>
      <c r="AQ37" s="79"/>
      <c r="AR37" s="87"/>
      <c r="AS37" s="86"/>
      <c r="AT37" s="85">
        <v>16790.63</v>
      </c>
      <c r="AU37" s="85">
        <f t="shared" si="5"/>
        <v>16790.63</v>
      </c>
      <c r="AV37" s="80"/>
    </row>
    <row r="38" spans="1:48" ht="15.75" x14ac:dyDescent="0.25">
      <c r="A38" s="13" t="s">
        <v>30</v>
      </c>
      <c r="B38" s="13" t="s">
        <v>38</v>
      </c>
      <c r="C38" s="14"/>
      <c r="D38" s="35"/>
      <c r="E38" s="14"/>
      <c r="F38" s="14"/>
      <c r="W38" s="91" t="s">
        <v>217</v>
      </c>
      <c r="X38" s="79">
        <f t="shared" si="0"/>
        <v>2780000</v>
      </c>
      <c r="Y38" s="79"/>
      <c r="Z38" s="79"/>
      <c r="AA38" s="79">
        <f t="shared" si="1"/>
        <v>98434.38</v>
      </c>
      <c r="AB38" s="85">
        <f t="shared" si="2"/>
        <v>2878434.38</v>
      </c>
      <c r="AC38" s="80">
        <f>+AB38+AB37</f>
        <v>2976868.76</v>
      </c>
      <c r="AD38" s="90"/>
      <c r="AE38" s="79">
        <v>1310000</v>
      </c>
      <c r="AF38" s="87"/>
      <c r="AG38" s="86">
        <v>3.6249999999999998E-2</v>
      </c>
      <c r="AH38" s="85">
        <v>64062.5</v>
      </c>
      <c r="AI38" s="85">
        <f t="shared" si="3"/>
        <v>1374062.5</v>
      </c>
      <c r="AJ38" s="80">
        <f>+AI38+AI37</f>
        <v>1438125</v>
      </c>
      <c r="AK38" s="79">
        <v>475000</v>
      </c>
      <c r="AL38" s="87"/>
      <c r="AM38" s="86">
        <v>3.6249999999999998E-2</v>
      </c>
      <c r="AN38" s="85">
        <v>17581.25</v>
      </c>
      <c r="AO38" s="85">
        <f t="shared" si="4"/>
        <v>492581.25</v>
      </c>
      <c r="AP38" s="80">
        <f>+AO38+AO37</f>
        <v>510162.5</v>
      </c>
      <c r="AQ38" s="79">
        <v>995000</v>
      </c>
      <c r="AR38" s="87"/>
      <c r="AS38" s="86">
        <v>3.3750000000000002E-2</v>
      </c>
      <c r="AT38" s="85">
        <v>16790.63</v>
      </c>
      <c r="AU38" s="85">
        <f t="shared" si="5"/>
        <v>1011790.63</v>
      </c>
      <c r="AV38" s="80">
        <f>+AU38+AU37</f>
        <v>1028581.26</v>
      </c>
    </row>
    <row r="39" spans="1:48" x14ac:dyDescent="0.25">
      <c r="W39" s="91" t="s">
        <v>216</v>
      </c>
      <c r="X39" s="79">
        <f t="shared" si="0"/>
        <v>0</v>
      </c>
      <c r="Y39" s="79"/>
      <c r="Z39" s="79"/>
      <c r="AA39" s="79">
        <f t="shared" si="1"/>
        <v>52565.63</v>
      </c>
      <c r="AB39" s="85">
        <f t="shared" si="2"/>
        <v>52565.63</v>
      </c>
      <c r="AC39" s="80"/>
      <c r="AD39" s="90"/>
      <c r="AE39" s="79"/>
      <c r="AF39" s="87"/>
      <c r="AG39" s="86"/>
      <c r="AH39" s="85">
        <v>43593.75</v>
      </c>
      <c r="AI39" s="85">
        <f t="shared" si="3"/>
        <v>43593.75</v>
      </c>
      <c r="AJ39" s="80"/>
      <c r="AK39" s="79"/>
      <c r="AL39" s="87"/>
      <c r="AM39" s="86"/>
      <c r="AN39" s="85">
        <v>8971.8799999999992</v>
      </c>
      <c r="AO39" s="85">
        <f t="shared" si="4"/>
        <v>8971.8799999999992</v>
      </c>
      <c r="AP39" s="80"/>
      <c r="AQ39" s="79"/>
      <c r="AR39" s="87"/>
      <c r="AS39" s="86"/>
      <c r="AT39" s="85"/>
      <c r="AU39" s="85"/>
      <c r="AV39" s="80"/>
    </row>
    <row r="40" spans="1:48" x14ac:dyDescent="0.25">
      <c r="B40" s="50" t="s">
        <v>16</v>
      </c>
      <c r="C40"/>
      <c r="D40"/>
      <c r="W40" s="91" t="s">
        <v>215</v>
      </c>
      <c r="X40" s="79">
        <f t="shared" si="0"/>
        <v>1860000</v>
      </c>
      <c r="Y40" s="79"/>
      <c r="Z40" s="79"/>
      <c r="AA40" s="79">
        <f t="shared" si="1"/>
        <v>52565.63</v>
      </c>
      <c r="AB40" s="85">
        <f t="shared" si="2"/>
        <v>1912565.63</v>
      </c>
      <c r="AC40" s="80">
        <f>+AB40+AB39</f>
        <v>1965131.2599999998</v>
      </c>
      <c r="AD40" s="90"/>
      <c r="AE40" s="79">
        <v>1365000</v>
      </c>
      <c r="AF40" s="87"/>
      <c r="AG40" s="86">
        <v>3.6249999999999998E-2</v>
      </c>
      <c r="AH40" s="85">
        <v>43593.75</v>
      </c>
      <c r="AI40" s="85">
        <f t="shared" si="3"/>
        <v>1408593.75</v>
      </c>
      <c r="AJ40" s="80">
        <f>+AI40+AI39</f>
        <v>1452187.5</v>
      </c>
      <c r="AK40" s="79">
        <v>495000</v>
      </c>
      <c r="AL40" s="87"/>
      <c r="AM40" s="86">
        <v>3.6249999999999998E-2</v>
      </c>
      <c r="AN40" s="85">
        <v>8971.8799999999992</v>
      </c>
      <c r="AO40" s="85">
        <f t="shared" si="4"/>
        <v>503971.88</v>
      </c>
      <c r="AP40" s="80">
        <f>+AO40+AO39</f>
        <v>512943.76</v>
      </c>
      <c r="AQ40" s="79"/>
      <c r="AR40" s="87"/>
      <c r="AS40" s="86"/>
      <c r="AT40" s="85"/>
      <c r="AU40" s="85"/>
      <c r="AV40" s="80"/>
    </row>
    <row r="41" spans="1:48" x14ac:dyDescent="0.25">
      <c r="W41" s="91" t="s">
        <v>214</v>
      </c>
      <c r="X41" s="79">
        <f t="shared" si="0"/>
        <v>0</v>
      </c>
      <c r="Y41" s="79"/>
      <c r="Z41" s="79"/>
      <c r="AA41" s="79">
        <f t="shared" si="1"/>
        <v>22265.63</v>
      </c>
      <c r="AB41" s="85">
        <f t="shared" si="2"/>
        <v>22265.63</v>
      </c>
      <c r="AC41" s="80"/>
      <c r="AD41" s="90"/>
      <c r="AE41" s="79"/>
      <c r="AF41" s="87"/>
      <c r="AG41" s="86"/>
      <c r="AH41" s="85">
        <v>22265.63</v>
      </c>
      <c r="AI41" s="85">
        <f t="shared" si="3"/>
        <v>22265.63</v>
      </c>
      <c r="AJ41" s="80"/>
      <c r="AK41" s="79"/>
      <c r="AL41" s="87"/>
      <c r="AM41" s="86"/>
      <c r="AN41" s="85"/>
      <c r="AO41" s="85"/>
      <c r="AP41" s="80"/>
      <c r="AQ41" s="79"/>
      <c r="AR41" s="87"/>
      <c r="AS41" s="86"/>
      <c r="AT41" s="85"/>
      <c r="AU41" s="85"/>
      <c r="AV41" s="80"/>
    </row>
    <row r="42" spans="1:48" x14ac:dyDescent="0.25">
      <c r="B42" s="10" t="s">
        <v>17</v>
      </c>
      <c r="W42" s="91" t="s">
        <v>213</v>
      </c>
      <c r="X42" s="79">
        <f t="shared" si="0"/>
        <v>1425000</v>
      </c>
      <c r="Y42" s="79"/>
      <c r="Z42" s="79"/>
      <c r="AA42" s="79">
        <f t="shared" si="1"/>
        <v>22265.63</v>
      </c>
      <c r="AB42" s="85">
        <f t="shared" si="2"/>
        <v>1447265.63</v>
      </c>
      <c r="AC42" s="80">
        <f>+AB42+AB41</f>
        <v>1469531.2599999998</v>
      </c>
      <c r="AD42" s="90"/>
      <c r="AE42" s="79">
        <v>1425000</v>
      </c>
      <c r="AF42" s="87"/>
      <c r="AG42" s="86"/>
      <c r="AH42" s="85">
        <v>22265.63</v>
      </c>
      <c r="AI42" s="85">
        <f t="shared" si="3"/>
        <v>1447265.63</v>
      </c>
      <c r="AJ42" s="80">
        <f>+AI42+AI41</f>
        <v>1469531.2599999998</v>
      </c>
      <c r="AK42" s="79"/>
      <c r="AL42" s="87"/>
      <c r="AM42" s="86"/>
      <c r="AN42" s="85"/>
      <c r="AO42" s="85"/>
      <c r="AP42" s="80"/>
      <c r="AQ42" s="79"/>
      <c r="AR42" s="87"/>
      <c r="AS42" s="86"/>
      <c r="AT42" s="85"/>
      <c r="AU42" s="85"/>
      <c r="AV42" s="80"/>
    </row>
    <row r="43" spans="1:48" x14ac:dyDescent="0.25">
      <c r="B43" s="10" t="s">
        <v>20</v>
      </c>
      <c r="Y43"/>
      <c r="Z43"/>
      <c r="AA43"/>
      <c r="AB43"/>
      <c r="AC43"/>
      <c r="AD43"/>
      <c r="AE43"/>
      <c r="AF43"/>
      <c r="AG43"/>
      <c r="AH43"/>
      <c r="AI43"/>
      <c r="AJ43"/>
      <c r="AK43"/>
      <c r="AL43"/>
      <c r="AM43"/>
      <c r="AN43"/>
      <c r="AO43"/>
      <c r="AP43"/>
      <c r="AQ43"/>
      <c r="AR43"/>
      <c r="AS43"/>
      <c r="AT43"/>
      <c r="AU43"/>
      <c r="AV43"/>
    </row>
    <row r="44" spans="1:48" x14ac:dyDescent="0.25">
      <c r="B44" s="10" t="s">
        <v>22</v>
      </c>
      <c r="Y44"/>
      <c r="Z44"/>
      <c r="AA44"/>
      <c r="AB44"/>
      <c r="AC44"/>
      <c r="AD44"/>
      <c r="AE44"/>
      <c r="AF44"/>
      <c r="AG44"/>
      <c r="AH44"/>
      <c r="AI44"/>
      <c r="AJ44"/>
      <c r="AK44"/>
      <c r="AL44"/>
      <c r="AM44"/>
      <c r="AN44"/>
      <c r="AO44"/>
      <c r="AP44"/>
      <c r="AQ44"/>
      <c r="AR44"/>
      <c r="AS44"/>
      <c r="AT44"/>
      <c r="AU44"/>
      <c r="AV44"/>
    </row>
    <row r="45" spans="1:48" x14ac:dyDescent="0.25">
      <c r="B45" s="10" t="s">
        <v>24</v>
      </c>
      <c r="Y45"/>
      <c r="Z45"/>
      <c r="AA45"/>
      <c r="AB45"/>
      <c r="AC45"/>
      <c r="AD45"/>
      <c r="AE45"/>
      <c r="AF45"/>
      <c r="AG45"/>
      <c r="AH45"/>
      <c r="AI45"/>
      <c r="AJ45"/>
      <c r="AK45"/>
      <c r="AL45"/>
      <c r="AM45"/>
      <c r="AN45"/>
      <c r="AO45"/>
      <c r="AP45"/>
      <c r="AQ45"/>
      <c r="AR45"/>
      <c r="AS45"/>
      <c r="AT45"/>
      <c r="AU45"/>
      <c r="AV45"/>
    </row>
    <row r="46" spans="1:48" x14ac:dyDescent="0.25">
      <c r="B46" s="10" t="s">
        <v>25</v>
      </c>
      <c r="Y46"/>
      <c r="Z46"/>
      <c r="AA46"/>
      <c r="AB46"/>
      <c r="AC46"/>
      <c r="AD46"/>
      <c r="AE46"/>
      <c r="AF46"/>
      <c r="AG46"/>
      <c r="AH46"/>
      <c r="AI46"/>
      <c r="AJ46"/>
      <c r="AK46"/>
      <c r="AL46"/>
      <c r="AM46"/>
      <c r="AN46"/>
      <c r="AO46"/>
      <c r="AP46"/>
      <c r="AQ46"/>
      <c r="AR46"/>
      <c r="AS46"/>
      <c r="AT46"/>
      <c r="AU46"/>
      <c r="AV46"/>
    </row>
    <row r="47" spans="1:48" x14ac:dyDescent="0.25">
      <c r="Y47"/>
      <c r="Z47"/>
      <c r="AA47"/>
      <c r="AB47"/>
      <c r="AC47"/>
      <c r="AD47"/>
      <c r="AE47"/>
      <c r="AF47"/>
      <c r="AG47"/>
      <c r="AH47"/>
      <c r="AI47"/>
      <c r="AJ47"/>
      <c r="AK47"/>
      <c r="AL47"/>
      <c r="AM47"/>
      <c r="AN47"/>
      <c r="AO47"/>
      <c r="AP47"/>
      <c r="AQ47"/>
      <c r="AR47"/>
      <c r="AS47"/>
      <c r="AT47"/>
      <c r="AU47"/>
      <c r="AV47"/>
    </row>
    <row r="48" spans="1:48" x14ac:dyDescent="0.25">
      <c r="Y48"/>
      <c r="Z48"/>
      <c r="AA48"/>
      <c r="AB48"/>
      <c r="AC48"/>
      <c r="AD48"/>
      <c r="AE48"/>
      <c r="AF48"/>
      <c r="AG48"/>
      <c r="AH48"/>
      <c r="AI48"/>
      <c r="AJ48"/>
      <c r="AK48"/>
      <c r="AL48"/>
      <c r="AM48"/>
      <c r="AN48"/>
      <c r="AO48"/>
      <c r="AP48"/>
      <c r="AQ48"/>
      <c r="AR48"/>
      <c r="AS48"/>
      <c r="AT48"/>
      <c r="AU48"/>
      <c r="AV48"/>
    </row>
    <row r="49" spans="25:48" x14ac:dyDescent="0.25">
      <c r="Y49"/>
      <c r="Z49"/>
      <c r="AA49"/>
      <c r="AB49"/>
      <c r="AC49"/>
      <c r="AD49"/>
      <c r="AE49"/>
      <c r="AF49"/>
      <c r="AG49"/>
      <c r="AH49"/>
      <c r="AI49"/>
      <c r="AJ49"/>
      <c r="AK49"/>
      <c r="AL49"/>
      <c r="AM49"/>
      <c r="AN49"/>
      <c r="AO49"/>
      <c r="AP49"/>
      <c r="AQ49"/>
      <c r="AR49"/>
      <c r="AS49"/>
      <c r="AT49"/>
      <c r="AU49"/>
      <c r="AV49"/>
    </row>
    <row r="50" spans="25:48" x14ac:dyDescent="0.25">
      <c r="Y50"/>
      <c r="Z50"/>
      <c r="AA50"/>
      <c r="AB50"/>
      <c r="AC50"/>
      <c r="AD50"/>
      <c r="AE50"/>
      <c r="AF50"/>
      <c r="AG50"/>
      <c r="AH50"/>
      <c r="AI50"/>
      <c r="AJ50"/>
      <c r="AK50"/>
      <c r="AL50"/>
      <c r="AM50"/>
      <c r="AN50"/>
      <c r="AO50"/>
      <c r="AP50"/>
      <c r="AQ50"/>
      <c r="AR50"/>
      <c r="AS50"/>
      <c r="AT50"/>
      <c r="AU50"/>
      <c r="AV50"/>
    </row>
    <row r="51" spans="25:48" x14ac:dyDescent="0.25">
      <c r="Y51"/>
      <c r="Z51"/>
      <c r="AA51"/>
      <c r="AB51"/>
      <c r="AC51"/>
      <c r="AD51"/>
      <c r="AE51"/>
      <c r="AF51"/>
      <c r="AG51"/>
      <c r="AH51"/>
      <c r="AI51"/>
      <c r="AJ51"/>
      <c r="AK51"/>
      <c r="AL51"/>
      <c r="AM51"/>
      <c r="AN51"/>
      <c r="AO51"/>
      <c r="AP51"/>
      <c r="AQ51"/>
      <c r="AR51"/>
      <c r="AS51"/>
      <c r="AT51"/>
      <c r="AU51"/>
      <c r="AV51"/>
    </row>
    <row r="52" spans="25:48" x14ac:dyDescent="0.25">
      <c r="Y52"/>
      <c r="Z52"/>
      <c r="AA52"/>
      <c r="AB52"/>
      <c r="AC52"/>
      <c r="AD52"/>
      <c r="AE52"/>
      <c r="AF52"/>
      <c r="AG52"/>
      <c r="AH52"/>
      <c r="AI52"/>
      <c r="AJ52"/>
      <c r="AK52"/>
      <c r="AL52"/>
      <c r="AM52"/>
      <c r="AN52"/>
      <c r="AO52"/>
      <c r="AP52"/>
      <c r="AQ52"/>
      <c r="AR52"/>
      <c r="AS52"/>
      <c r="AT52"/>
      <c r="AU52"/>
      <c r="AV52"/>
    </row>
    <row r="53" spans="25:48" x14ac:dyDescent="0.25">
      <c r="Y53"/>
      <c r="Z53"/>
      <c r="AA53"/>
      <c r="AB53"/>
      <c r="AC53"/>
      <c r="AD53"/>
      <c r="AE53"/>
      <c r="AF53"/>
      <c r="AG53"/>
      <c r="AH53"/>
      <c r="AI53"/>
      <c r="AJ53"/>
      <c r="AK53"/>
      <c r="AL53"/>
      <c r="AM53"/>
      <c r="AN53"/>
      <c r="AO53"/>
      <c r="AP53"/>
      <c r="AQ53"/>
      <c r="AR53"/>
      <c r="AS53"/>
      <c r="AT53"/>
      <c r="AU53"/>
      <c r="AV53"/>
    </row>
    <row r="54" spans="25:48" x14ac:dyDescent="0.25">
      <c r="Y54"/>
      <c r="Z54"/>
      <c r="AA54"/>
      <c r="AB54"/>
      <c r="AC54"/>
      <c r="AD54"/>
      <c r="AE54"/>
      <c r="AF54"/>
      <c r="AG54"/>
      <c r="AH54"/>
      <c r="AI54"/>
      <c r="AJ54"/>
      <c r="AK54"/>
      <c r="AL54"/>
      <c r="AM54"/>
      <c r="AN54"/>
      <c r="AO54"/>
      <c r="AP54"/>
      <c r="AQ54"/>
      <c r="AR54"/>
      <c r="AS54"/>
      <c r="AT54"/>
      <c r="AU54"/>
      <c r="AV54"/>
    </row>
    <row r="55" spans="25:48" x14ac:dyDescent="0.25">
      <c r="Y55"/>
      <c r="Z55"/>
      <c r="AA55"/>
      <c r="AB55"/>
      <c r="AC55"/>
      <c r="AD55"/>
      <c r="AE55"/>
      <c r="AF55"/>
      <c r="AG55"/>
      <c r="AH55"/>
      <c r="AI55"/>
      <c r="AJ55"/>
      <c r="AK55"/>
      <c r="AL55"/>
      <c r="AM55"/>
      <c r="AN55"/>
      <c r="AO55"/>
      <c r="AP55"/>
      <c r="AQ55"/>
      <c r="AR55"/>
      <c r="AS55"/>
      <c r="AT55"/>
      <c r="AU55"/>
      <c r="AV55"/>
    </row>
    <row r="56" spans="25:48" x14ac:dyDescent="0.25">
      <c r="Y56"/>
      <c r="Z56"/>
      <c r="AA56"/>
      <c r="AB56"/>
      <c r="AC56"/>
      <c r="AD56"/>
      <c r="AE56"/>
      <c r="AF56"/>
      <c r="AG56"/>
      <c r="AH56"/>
      <c r="AI56"/>
      <c r="AJ56"/>
      <c r="AK56"/>
      <c r="AL56"/>
      <c r="AM56"/>
      <c r="AN56"/>
      <c r="AO56"/>
      <c r="AP56"/>
      <c r="AQ56"/>
      <c r="AR56"/>
      <c r="AS56"/>
      <c r="AT56"/>
      <c r="AU56"/>
      <c r="AV56"/>
    </row>
    <row r="57" spans="25:48" x14ac:dyDescent="0.25">
      <c r="Y57"/>
      <c r="Z57"/>
      <c r="AA57"/>
      <c r="AB57"/>
      <c r="AC57"/>
      <c r="AD57"/>
      <c r="AE57"/>
      <c r="AF57"/>
      <c r="AG57"/>
      <c r="AH57"/>
      <c r="AI57"/>
      <c r="AJ57"/>
      <c r="AK57"/>
      <c r="AL57"/>
      <c r="AM57"/>
      <c r="AN57"/>
      <c r="AO57"/>
      <c r="AP57"/>
      <c r="AQ57"/>
      <c r="AR57"/>
      <c r="AS57"/>
      <c r="AT57"/>
      <c r="AU57"/>
      <c r="AV57"/>
    </row>
    <row r="58" spans="25:48" x14ac:dyDescent="0.25">
      <c r="Y58"/>
      <c r="Z58"/>
      <c r="AA58"/>
      <c r="AB58"/>
      <c r="AC58"/>
      <c r="AD58"/>
      <c r="AE58"/>
      <c r="AF58"/>
      <c r="AG58"/>
      <c r="AH58"/>
      <c r="AI58"/>
      <c r="AJ58"/>
      <c r="AK58"/>
      <c r="AL58"/>
      <c r="AM58"/>
      <c r="AN58"/>
      <c r="AO58"/>
      <c r="AP58"/>
      <c r="AQ58"/>
      <c r="AR58"/>
      <c r="AS58"/>
      <c r="AT58"/>
      <c r="AU58"/>
      <c r="AV58"/>
    </row>
    <row r="59" spans="25:48" x14ac:dyDescent="0.25">
      <c r="Y59"/>
      <c r="Z59"/>
      <c r="AA59"/>
      <c r="AB59"/>
      <c r="AC59"/>
      <c r="AD59"/>
      <c r="AE59"/>
      <c r="AF59"/>
      <c r="AG59"/>
      <c r="AH59"/>
      <c r="AI59"/>
      <c r="AJ59"/>
      <c r="AK59"/>
      <c r="AL59"/>
      <c r="AM59"/>
      <c r="AN59"/>
      <c r="AO59"/>
      <c r="AP59"/>
      <c r="AQ59"/>
      <c r="AR59"/>
      <c r="AS59"/>
      <c r="AT59"/>
      <c r="AU59"/>
      <c r="AV59"/>
    </row>
    <row r="60" spans="25:48" x14ac:dyDescent="0.25">
      <c r="Y60"/>
      <c r="Z60"/>
      <c r="AA60"/>
      <c r="AB60"/>
      <c r="AC60"/>
      <c r="AD60"/>
      <c r="AE60"/>
      <c r="AF60"/>
      <c r="AG60"/>
      <c r="AH60"/>
      <c r="AI60"/>
      <c r="AJ60"/>
      <c r="AK60"/>
      <c r="AL60"/>
      <c r="AM60"/>
      <c r="AN60"/>
      <c r="AO60"/>
      <c r="AP60"/>
      <c r="AQ60"/>
      <c r="AR60"/>
      <c r="AS60"/>
      <c r="AT60"/>
      <c r="AU60"/>
      <c r="AV60"/>
    </row>
    <row r="61" spans="25:48" x14ac:dyDescent="0.25">
      <c r="Y61"/>
      <c r="Z61"/>
      <c r="AA61"/>
      <c r="AB61"/>
      <c r="AC61"/>
      <c r="AD61"/>
      <c r="AE61"/>
      <c r="AF61"/>
      <c r="AG61"/>
      <c r="AH61"/>
      <c r="AI61"/>
      <c r="AJ61"/>
      <c r="AK61"/>
      <c r="AL61"/>
      <c r="AM61"/>
      <c r="AN61"/>
      <c r="AO61"/>
      <c r="AP61"/>
      <c r="AQ61"/>
      <c r="AR61"/>
      <c r="AS61"/>
      <c r="AT61"/>
      <c r="AU61"/>
      <c r="AV61"/>
    </row>
    <row r="62" spans="25:48" x14ac:dyDescent="0.25">
      <c r="Y62"/>
      <c r="Z62"/>
      <c r="AA62"/>
      <c r="AB62"/>
      <c r="AC62"/>
      <c r="AD62"/>
      <c r="AE62"/>
      <c r="AF62"/>
      <c r="AG62"/>
      <c r="AH62"/>
      <c r="AI62"/>
      <c r="AJ62"/>
      <c r="AK62"/>
      <c r="AL62"/>
      <c r="AM62"/>
      <c r="AN62"/>
      <c r="AO62"/>
      <c r="AP62"/>
      <c r="AQ62"/>
      <c r="AR62"/>
      <c r="AS62"/>
      <c r="AT62"/>
      <c r="AU62"/>
      <c r="AV62"/>
    </row>
    <row r="63" spans="25:48" x14ac:dyDescent="0.25">
      <c r="Y63"/>
      <c r="Z63"/>
      <c r="AA63"/>
      <c r="AB63"/>
      <c r="AC63"/>
      <c r="AD63"/>
      <c r="AE63"/>
      <c r="AF63"/>
      <c r="AG63"/>
      <c r="AH63"/>
      <c r="AI63"/>
      <c r="AJ63"/>
      <c r="AK63"/>
      <c r="AL63"/>
      <c r="AM63"/>
      <c r="AN63"/>
      <c r="AO63"/>
      <c r="AP63"/>
      <c r="AQ63"/>
      <c r="AR63"/>
      <c r="AS63"/>
      <c r="AT63"/>
      <c r="AU63"/>
      <c r="AV63"/>
    </row>
    <row r="64" spans="25:48" x14ac:dyDescent="0.25">
      <c r="Y64"/>
      <c r="Z64"/>
      <c r="AA64"/>
      <c r="AB64"/>
      <c r="AC64"/>
      <c r="AD64"/>
      <c r="AE64"/>
      <c r="AF64"/>
      <c r="AG64"/>
      <c r="AH64"/>
      <c r="AI64"/>
      <c r="AJ64"/>
      <c r="AK64"/>
      <c r="AL64"/>
      <c r="AM64"/>
      <c r="AN64"/>
      <c r="AO64"/>
      <c r="AP64"/>
      <c r="AQ64"/>
      <c r="AR64"/>
      <c r="AS64"/>
      <c r="AT64"/>
      <c r="AU64"/>
      <c r="AV64"/>
    </row>
    <row r="65" spans="25:48" x14ac:dyDescent="0.25">
      <c r="Y65"/>
      <c r="Z65"/>
      <c r="AA65"/>
      <c r="AB65"/>
      <c r="AC65"/>
      <c r="AD65"/>
      <c r="AE65"/>
      <c r="AF65"/>
      <c r="AG65"/>
      <c r="AH65"/>
      <c r="AI65"/>
      <c r="AJ65"/>
      <c r="AK65"/>
      <c r="AL65"/>
      <c r="AM65"/>
      <c r="AN65"/>
      <c r="AO65"/>
      <c r="AP65"/>
      <c r="AQ65"/>
      <c r="AR65"/>
      <c r="AS65"/>
      <c r="AT65"/>
      <c r="AU65"/>
      <c r="AV65"/>
    </row>
    <row r="66" spans="25:48" x14ac:dyDescent="0.25">
      <c r="Y66"/>
      <c r="Z66"/>
      <c r="AA66"/>
      <c r="AB66"/>
      <c r="AC66"/>
      <c r="AD66"/>
      <c r="AE66"/>
      <c r="AF66"/>
      <c r="AG66"/>
      <c r="AH66"/>
      <c r="AI66"/>
      <c r="AJ66"/>
      <c r="AK66"/>
      <c r="AL66"/>
      <c r="AM66"/>
      <c r="AN66"/>
      <c r="AO66"/>
      <c r="AP66"/>
      <c r="AQ66"/>
      <c r="AR66"/>
      <c r="AS66"/>
      <c r="AT66"/>
      <c r="AU66"/>
      <c r="AV66"/>
    </row>
    <row r="67" spans="25:48" x14ac:dyDescent="0.25">
      <c r="Y67"/>
      <c r="Z67"/>
      <c r="AA67"/>
      <c r="AB67"/>
      <c r="AC67"/>
      <c r="AD67"/>
      <c r="AE67"/>
      <c r="AF67"/>
      <c r="AG67"/>
      <c r="AH67"/>
      <c r="AI67"/>
      <c r="AJ67"/>
      <c r="AK67"/>
      <c r="AL67"/>
      <c r="AM67"/>
      <c r="AN67"/>
      <c r="AO67"/>
      <c r="AP67"/>
      <c r="AQ67"/>
      <c r="AR67"/>
      <c r="AS67"/>
      <c r="AT67"/>
      <c r="AU67"/>
      <c r="AV67"/>
    </row>
    <row r="68" spans="25:48" x14ac:dyDescent="0.25">
      <c r="Y68"/>
      <c r="Z68"/>
      <c r="AA68"/>
      <c r="AB68"/>
      <c r="AC68"/>
      <c r="AD68"/>
      <c r="AE68"/>
      <c r="AF68"/>
      <c r="AG68"/>
      <c r="AH68"/>
      <c r="AI68"/>
      <c r="AJ68"/>
      <c r="AK68"/>
      <c r="AL68"/>
      <c r="AM68"/>
      <c r="AN68"/>
      <c r="AO68"/>
      <c r="AP68"/>
      <c r="AQ68"/>
      <c r="AR68"/>
      <c r="AS68"/>
      <c r="AT68"/>
      <c r="AU68"/>
      <c r="AV68"/>
    </row>
  </sheetData>
  <mergeCells count="15">
    <mergeCell ref="D30:R32"/>
    <mergeCell ref="D33:R34"/>
    <mergeCell ref="B33:B34"/>
    <mergeCell ref="N6:T6"/>
    <mergeCell ref="C28:C29"/>
    <mergeCell ref="A28:A29"/>
    <mergeCell ref="D28:R29"/>
    <mergeCell ref="X1:AC1"/>
    <mergeCell ref="AQ1:AV1"/>
    <mergeCell ref="AQ2:AV2"/>
    <mergeCell ref="AE1:AJ1"/>
    <mergeCell ref="AE2:AJ2"/>
    <mergeCell ref="AK1:AP1"/>
    <mergeCell ref="AK2:AP2"/>
    <mergeCell ref="X2:AC2"/>
  </mergeCells>
  <pageMargins left="0.45" right="0.45" top="0.75" bottom="0.75" header="0.3" footer="0.3"/>
  <pageSetup scale="79" fitToHeight="0" orientation="landscape" r:id="rId1"/>
  <headerFooter>
    <oddFooter>&amp;L
&amp;C
     &amp;P</oddFooter>
  </headerFooter>
  <rowBreaks count="3" manualBreakCount="3">
    <brk id="23" max="17" man="1"/>
    <brk id="37" max="17" man="1"/>
    <brk id="49"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T97"/>
  <sheetViews>
    <sheetView zoomScaleNormal="10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10.42578125" style="10" bestFit="1" customWidth="1"/>
    <col min="24" max="24" width="17.28515625" style="10" bestFit="1" customWidth="1"/>
    <col min="25" max="26" width="9.140625" style="10"/>
    <col min="27" max="29" width="17.28515625" style="10" bestFit="1" customWidth="1"/>
    <col min="30" max="30" width="9.140625" style="10"/>
    <col min="31" max="31" width="16.140625" style="10" bestFit="1" customWidth="1"/>
    <col min="32" max="32" width="9.140625" style="10"/>
    <col min="33" max="33" width="8.5703125" style="10" bestFit="1" customWidth="1"/>
    <col min="34" max="37" width="16.140625" style="10" bestFit="1" customWidth="1"/>
    <col min="38" max="38" width="9.140625" style="10"/>
    <col min="39" max="39" width="8.5703125" style="10" bestFit="1" customWidth="1"/>
    <col min="40" max="43" width="16.140625" style="10" bestFit="1" customWidth="1"/>
    <col min="44" max="44" width="9.140625" style="10"/>
    <col min="45" max="45" width="8.5703125" style="10" bestFit="1" customWidth="1"/>
    <col min="46" max="49" width="16.140625" style="10" bestFit="1" customWidth="1"/>
    <col min="50" max="50" width="9.140625" style="10"/>
    <col min="51" max="51" width="8.5703125" style="10" bestFit="1" customWidth="1"/>
    <col min="52" max="55" width="16.140625" style="10" bestFit="1" customWidth="1"/>
    <col min="56" max="56" width="9.140625" style="10"/>
    <col min="57" max="57" width="8.5703125" style="10" bestFit="1" customWidth="1"/>
    <col min="58" max="61" width="16.140625" style="10" bestFit="1" customWidth="1"/>
    <col min="62" max="62" width="3.28515625" style="10" bestFit="1" customWidth="1"/>
    <col min="63" max="63" width="8.5703125" style="10" bestFit="1" customWidth="1"/>
    <col min="64" max="67" width="16.140625" style="10" bestFit="1" customWidth="1"/>
    <col min="68" max="68" width="3.28515625" style="10" bestFit="1" customWidth="1"/>
    <col min="69" max="69" width="8.5703125" style="10" bestFit="1" customWidth="1"/>
    <col min="70" max="72" width="16.140625" style="10" bestFit="1" customWidth="1"/>
    <col min="73" max="16384" width="9.140625" style="10"/>
  </cols>
  <sheetData>
    <row r="1" spans="1:72" ht="19.5" thickBot="1" x14ac:dyDescent="0.35">
      <c r="A1" s="12" t="s">
        <v>0</v>
      </c>
      <c r="W1" s="114"/>
      <c r="X1" s="197" t="s">
        <v>347</v>
      </c>
      <c r="Y1" s="198"/>
      <c r="Z1" s="198"/>
      <c r="AA1" s="198"/>
      <c r="AB1" s="198"/>
      <c r="AC1" s="199"/>
      <c r="AD1" s="123"/>
      <c r="AE1" s="197" t="s">
        <v>347</v>
      </c>
      <c r="AF1" s="198"/>
      <c r="AG1" s="198"/>
      <c r="AH1" s="198"/>
      <c r="AI1" s="198"/>
      <c r="AJ1" s="199"/>
      <c r="AK1" s="197" t="s">
        <v>347</v>
      </c>
      <c r="AL1" s="198"/>
      <c r="AM1" s="198"/>
      <c r="AN1" s="198"/>
      <c r="AO1" s="198"/>
      <c r="AP1" s="199"/>
      <c r="AQ1" s="197" t="s">
        <v>347</v>
      </c>
      <c r="AR1" s="198"/>
      <c r="AS1" s="198"/>
      <c r="AT1" s="198"/>
      <c r="AU1" s="198"/>
      <c r="AV1" s="199"/>
      <c r="AW1" s="197" t="s">
        <v>347</v>
      </c>
      <c r="AX1" s="198"/>
      <c r="AY1" s="198"/>
      <c r="AZ1" s="198"/>
      <c r="BA1" s="198"/>
      <c r="BB1" s="199"/>
      <c r="BC1" s="197" t="s">
        <v>347</v>
      </c>
      <c r="BD1" s="198"/>
      <c r="BE1" s="198"/>
      <c r="BF1" s="198"/>
      <c r="BG1" s="198"/>
      <c r="BH1" s="199"/>
      <c r="BI1" s="197" t="s">
        <v>347</v>
      </c>
      <c r="BJ1" s="198"/>
      <c r="BK1" s="198"/>
      <c r="BL1" s="198"/>
      <c r="BM1" s="198"/>
      <c r="BN1" s="199"/>
      <c r="BO1" s="197" t="s">
        <v>347</v>
      </c>
      <c r="BP1" s="198"/>
      <c r="BQ1" s="198"/>
      <c r="BR1" s="198"/>
      <c r="BS1" s="198"/>
      <c r="BT1" s="199"/>
    </row>
    <row r="2" spans="1:72" ht="16.5" thickBot="1" x14ac:dyDescent="0.3">
      <c r="A2" s="13" t="s">
        <v>40</v>
      </c>
      <c r="W2" s="113"/>
      <c r="X2" s="200" t="s">
        <v>5</v>
      </c>
      <c r="Y2" s="201"/>
      <c r="Z2" s="201"/>
      <c r="AA2" s="201"/>
      <c r="AB2" s="201"/>
      <c r="AC2" s="202"/>
      <c r="AD2" s="107"/>
      <c r="AE2" s="200" t="s">
        <v>432</v>
      </c>
      <c r="AF2" s="201"/>
      <c r="AG2" s="201"/>
      <c r="AH2" s="201"/>
      <c r="AI2" s="201"/>
      <c r="AJ2" s="202"/>
      <c r="AK2" s="200" t="s">
        <v>348</v>
      </c>
      <c r="AL2" s="201"/>
      <c r="AM2" s="201"/>
      <c r="AN2" s="201"/>
      <c r="AO2" s="201"/>
      <c r="AP2" s="202"/>
      <c r="AQ2" s="200" t="s">
        <v>339</v>
      </c>
      <c r="AR2" s="201"/>
      <c r="AS2" s="201"/>
      <c r="AT2" s="201"/>
      <c r="AU2" s="201"/>
      <c r="AV2" s="202"/>
      <c r="AW2" s="200" t="s">
        <v>338</v>
      </c>
      <c r="AX2" s="201"/>
      <c r="AY2" s="201"/>
      <c r="AZ2" s="201"/>
      <c r="BA2" s="201"/>
      <c r="BB2" s="202"/>
      <c r="BC2" s="200" t="s">
        <v>337</v>
      </c>
      <c r="BD2" s="201"/>
      <c r="BE2" s="201"/>
      <c r="BF2" s="201"/>
      <c r="BG2" s="201"/>
      <c r="BH2" s="202"/>
      <c r="BI2" s="200" t="s">
        <v>349</v>
      </c>
      <c r="BJ2" s="201"/>
      <c r="BK2" s="201"/>
      <c r="BL2" s="201"/>
      <c r="BM2" s="201"/>
      <c r="BN2" s="202"/>
      <c r="BO2" s="200" t="s">
        <v>350</v>
      </c>
      <c r="BP2" s="201"/>
      <c r="BQ2" s="201"/>
      <c r="BR2" s="201"/>
      <c r="BS2" s="201"/>
      <c r="BT2" s="202"/>
    </row>
    <row r="3" spans="1:72" ht="16.5" thickBot="1" x14ac:dyDescent="0.3">
      <c r="A3" s="13" t="str">
        <f>Summary!A3</f>
        <v>As Of September 30, 2019</v>
      </c>
      <c r="W3" s="113"/>
      <c r="X3" s="109"/>
      <c r="Y3" s="107"/>
      <c r="Z3" s="107"/>
      <c r="AA3" s="107"/>
      <c r="AB3" s="107"/>
      <c r="AC3" s="106"/>
      <c r="AD3" s="107"/>
      <c r="AE3" s="109">
        <v>2019</v>
      </c>
      <c r="AF3" s="107"/>
      <c r="AG3" s="107"/>
      <c r="AH3" s="109">
        <v>2019</v>
      </c>
      <c r="AI3" s="107"/>
      <c r="AJ3" s="106"/>
      <c r="AK3" s="109">
        <v>2018</v>
      </c>
      <c r="AL3" s="107"/>
      <c r="AM3" s="107"/>
      <c r="AN3" s="109">
        <v>2018</v>
      </c>
      <c r="AO3" s="107"/>
      <c r="AP3" s="106"/>
      <c r="AQ3" s="109" t="s">
        <v>134</v>
      </c>
      <c r="AR3" s="107"/>
      <c r="AS3" s="107"/>
      <c r="AT3" s="109" t="s">
        <v>134</v>
      </c>
      <c r="AU3" s="107"/>
      <c r="AV3" s="106"/>
      <c r="AW3" s="109">
        <v>2017</v>
      </c>
      <c r="AX3" s="107"/>
      <c r="AY3" s="107"/>
      <c r="AZ3" s="109">
        <v>2017</v>
      </c>
      <c r="BA3" s="107"/>
      <c r="BB3" s="106"/>
      <c r="BC3" s="109">
        <v>2016</v>
      </c>
      <c r="BD3" s="107"/>
      <c r="BE3" s="107"/>
      <c r="BF3" s="107">
        <v>2016</v>
      </c>
      <c r="BG3" s="107"/>
      <c r="BH3" s="106"/>
      <c r="BI3" s="109">
        <v>2015</v>
      </c>
      <c r="BJ3" s="107"/>
      <c r="BK3" s="107"/>
      <c r="BL3" s="107">
        <v>2015</v>
      </c>
      <c r="BM3" s="107"/>
      <c r="BN3" s="106"/>
      <c r="BO3" s="109">
        <v>2012</v>
      </c>
      <c r="BP3" s="107"/>
      <c r="BQ3" s="107"/>
      <c r="BR3" s="107">
        <v>2012</v>
      </c>
      <c r="BS3" s="107"/>
      <c r="BT3" s="106"/>
    </row>
    <row r="4" spans="1:72" ht="16.5" thickBot="1" x14ac:dyDescent="0.3">
      <c r="A4" s="13"/>
      <c r="W4" s="112" t="s">
        <v>255</v>
      </c>
      <c r="X4" s="109" t="s">
        <v>3</v>
      </c>
      <c r="Y4" s="109"/>
      <c r="Z4" s="107"/>
      <c r="AA4" s="108" t="s">
        <v>4</v>
      </c>
      <c r="AB4" s="107" t="s">
        <v>5</v>
      </c>
      <c r="AC4" s="106" t="s">
        <v>249</v>
      </c>
      <c r="AD4" s="107"/>
      <c r="AE4" s="109" t="s">
        <v>3</v>
      </c>
      <c r="AF4" s="107"/>
      <c r="AG4" s="108" t="s">
        <v>250</v>
      </c>
      <c r="AH4" s="108" t="s">
        <v>4</v>
      </c>
      <c r="AI4" s="107" t="s">
        <v>5</v>
      </c>
      <c r="AJ4" s="106" t="s">
        <v>249</v>
      </c>
      <c r="AK4" s="109" t="s">
        <v>3</v>
      </c>
      <c r="AL4" s="107"/>
      <c r="AM4" s="108" t="s">
        <v>250</v>
      </c>
      <c r="AN4" s="108" t="s">
        <v>4</v>
      </c>
      <c r="AO4" s="107" t="s">
        <v>5</v>
      </c>
      <c r="AP4" s="106" t="s">
        <v>249</v>
      </c>
      <c r="AQ4" s="109" t="s">
        <v>3</v>
      </c>
      <c r="AR4" s="107"/>
      <c r="AS4" s="108" t="s">
        <v>250</v>
      </c>
      <c r="AT4" s="108" t="s">
        <v>4</v>
      </c>
      <c r="AU4" s="107" t="s">
        <v>5</v>
      </c>
      <c r="AV4" s="106" t="s">
        <v>249</v>
      </c>
      <c r="AW4" s="109" t="s">
        <v>3</v>
      </c>
      <c r="AX4" s="107"/>
      <c r="AY4" s="108" t="s">
        <v>250</v>
      </c>
      <c r="AZ4" s="108" t="s">
        <v>4</v>
      </c>
      <c r="BA4" s="107" t="s">
        <v>5</v>
      </c>
      <c r="BB4" s="106" t="s">
        <v>249</v>
      </c>
      <c r="BC4" s="109" t="s">
        <v>3</v>
      </c>
      <c r="BD4" s="107"/>
      <c r="BE4" s="108" t="s">
        <v>250</v>
      </c>
      <c r="BF4" s="108" t="s">
        <v>4</v>
      </c>
      <c r="BG4" s="107" t="s">
        <v>5</v>
      </c>
      <c r="BH4" s="106" t="s">
        <v>249</v>
      </c>
      <c r="BI4" s="109" t="s">
        <v>3</v>
      </c>
      <c r="BJ4" s="107"/>
      <c r="BK4" s="108" t="s">
        <v>250</v>
      </c>
      <c r="BL4" s="108" t="s">
        <v>4</v>
      </c>
      <c r="BM4" s="107" t="s">
        <v>5</v>
      </c>
      <c r="BN4" s="106" t="s">
        <v>249</v>
      </c>
      <c r="BO4" s="109" t="s">
        <v>3</v>
      </c>
      <c r="BP4" s="107"/>
      <c r="BQ4" s="108" t="s">
        <v>250</v>
      </c>
      <c r="BR4" s="108" t="s">
        <v>4</v>
      </c>
      <c r="BS4" s="107" t="s">
        <v>5</v>
      </c>
      <c r="BT4" s="106" t="s">
        <v>249</v>
      </c>
    </row>
    <row r="5" spans="1:72" ht="15.75" thickBot="1" x14ac:dyDescent="0.3">
      <c r="W5"/>
      <c r="X5" s="101">
        <f ca="1">SUM(X7:X200)</f>
        <v>273065000</v>
      </c>
      <c r="Y5" s="105"/>
      <c r="Z5" s="104"/>
      <c r="AA5" s="101">
        <f>SUM(AA7:AA200)</f>
        <v>108036554.60999995</v>
      </c>
      <c r="AB5" s="101">
        <f ca="1">SUM(AB7:AB200)</f>
        <v>381101554.60999978</v>
      </c>
      <c r="AC5" s="103">
        <f ca="1">SUM(AC7:AC200)</f>
        <v>381101554.61000001</v>
      </c>
      <c r="AD5" s="105"/>
      <c r="AE5" s="101">
        <f>SUM(AE7:AE200)</f>
        <v>49530000</v>
      </c>
      <c r="AF5" s="105"/>
      <c r="AG5" s="104"/>
      <c r="AH5" s="101">
        <f>SUM(AH7:AH200)</f>
        <v>27840686.670000002</v>
      </c>
      <c r="AI5" s="101">
        <f>SUM(AI7:AI200)</f>
        <v>77370686.670000002</v>
      </c>
      <c r="AJ5" s="103">
        <f>SUM(AJ7:AJ200)</f>
        <v>77370686.670000002</v>
      </c>
      <c r="AK5" s="101">
        <f>SUM(AK7:AK200)</f>
        <v>54020000</v>
      </c>
      <c r="AL5" s="105"/>
      <c r="AM5" s="104"/>
      <c r="AN5" s="101">
        <f>SUM(AN7:AN200)</f>
        <v>21367468.779999994</v>
      </c>
      <c r="AO5" s="101">
        <f>SUM(AO7:AO200)</f>
        <v>75387468.780000001</v>
      </c>
      <c r="AP5" s="103">
        <f>SUM(AP7:AP200)</f>
        <v>75387468.780000001</v>
      </c>
      <c r="AQ5" s="101">
        <f>SUM(AQ7:AQ200)</f>
        <v>29525000</v>
      </c>
      <c r="AR5" s="105"/>
      <c r="AS5" s="104"/>
      <c r="AT5" s="101">
        <f>SUM(AT7:AT200)</f>
        <v>8816750</v>
      </c>
      <c r="AU5" s="101">
        <f>SUM(AU7:AU200)</f>
        <v>38341750</v>
      </c>
      <c r="AV5" s="103">
        <f>SUM(AV7:AV200)</f>
        <v>38341750</v>
      </c>
      <c r="AW5" s="101">
        <f>SUM(AW7:AW200)</f>
        <v>33545000</v>
      </c>
      <c r="AX5" s="105"/>
      <c r="AY5" s="104"/>
      <c r="AZ5" s="101">
        <f>SUM(AZ7:AZ200)</f>
        <v>13904768.88000001</v>
      </c>
      <c r="BA5" s="101">
        <f>SUM(BA7:BA200)</f>
        <v>47449768.879999995</v>
      </c>
      <c r="BB5" s="103">
        <f>SUM(BB7:BB200)</f>
        <v>47449768.879999988</v>
      </c>
      <c r="BC5" s="101">
        <f>SUM(BC7:BC200)</f>
        <v>37010000</v>
      </c>
      <c r="BD5" s="105"/>
      <c r="BE5" s="104"/>
      <c r="BF5" s="101">
        <f>SUM(BF7:BF200)</f>
        <v>16759450</v>
      </c>
      <c r="BG5" s="101">
        <f>SUM(BG7:BG200)</f>
        <v>53769450</v>
      </c>
      <c r="BH5" s="103">
        <f>SUM(BH7:BH200)</f>
        <v>53769450</v>
      </c>
      <c r="BI5" s="101">
        <f>SUM(BI7:BI200)</f>
        <v>30820000</v>
      </c>
      <c r="BJ5" s="105"/>
      <c r="BK5" s="104"/>
      <c r="BL5" s="101">
        <f>SUM(BL7:BL200)</f>
        <v>10484311.40000001</v>
      </c>
      <c r="BM5" s="101">
        <f>SUM(BM7:BM200)</f>
        <v>41304311.399999999</v>
      </c>
      <c r="BN5" s="103">
        <f>SUM(BN7:BN200)</f>
        <v>41304311.399999976</v>
      </c>
      <c r="BO5" s="101">
        <f>SUM(BO7:BO200)</f>
        <v>38615000</v>
      </c>
      <c r="BP5" s="105"/>
      <c r="BQ5" s="104"/>
      <c r="BR5" s="101">
        <f>SUM(BR7:BR200)</f>
        <v>8863118.8800000027</v>
      </c>
      <c r="BS5" s="101">
        <f>SUM(BS7:BS200)</f>
        <v>47478118.880000018</v>
      </c>
      <c r="BT5" s="103">
        <f>SUM(BT7:BT200)</f>
        <v>47478118.87999998</v>
      </c>
    </row>
    <row r="6" spans="1:72" ht="15.75" x14ac:dyDescent="0.25">
      <c r="A6" s="13" t="s">
        <v>2</v>
      </c>
      <c r="B6" s="13" t="s">
        <v>36</v>
      </c>
      <c r="C6" s="14"/>
      <c r="D6" s="14"/>
      <c r="E6" s="14"/>
      <c r="F6" s="14"/>
      <c r="N6" s="194" t="s">
        <v>13</v>
      </c>
      <c r="O6" s="194"/>
      <c r="P6" s="194"/>
      <c r="Q6" s="194"/>
      <c r="R6" s="194"/>
      <c r="S6" s="194"/>
      <c r="T6" s="194"/>
      <c r="W6"/>
      <c r="X6" s="100"/>
      <c r="Y6" s="98"/>
      <c r="Z6" s="99"/>
      <c r="AA6" s="98"/>
      <c r="AB6" s="98">
        <v>0</v>
      </c>
      <c r="AC6" s="97"/>
      <c r="AD6" s="98"/>
      <c r="AE6" s="96"/>
      <c r="AF6" s="96"/>
      <c r="AG6" s="96"/>
      <c r="AH6" s="96"/>
      <c r="AI6" s="96"/>
      <c r="AJ6" s="98">
        <v>0</v>
      </c>
      <c r="AK6" s="96"/>
      <c r="AL6" s="96"/>
      <c r="AM6" s="96"/>
      <c r="AN6" s="96"/>
      <c r="AO6" s="96"/>
      <c r="AP6" s="98">
        <v>0</v>
      </c>
      <c r="AQ6" s="96"/>
      <c r="AR6" s="96"/>
      <c r="AS6" s="96"/>
      <c r="AT6" s="96"/>
      <c r="AU6" s="96"/>
      <c r="AV6" s="98">
        <v>0</v>
      </c>
      <c r="AW6" s="96"/>
      <c r="AX6" s="96"/>
      <c r="AY6" s="96"/>
      <c r="AZ6" s="96"/>
      <c r="BA6" s="96"/>
      <c r="BB6" s="98">
        <v>0</v>
      </c>
      <c r="BC6" s="96"/>
      <c r="BD6" s="96"/>
      <c r="BE6" s="96"/>
      <c r="BF6" s="96"/>
      <c r="BG6" s="96"/>
      <c r="BH6" s="98">
        <v>0</v>
      </c>
      <c r="BI6" s="96"/>
      <c r="BJ6" s="96"/>
      <c r="BK6" s="96"/>
      <c r="BL6" s="96"/>
      <c r="BM6" s="96"/>
      <c r="BN6" s="98">
        <v>0</v>
      </c>
      <c r="BO6" s="96"/>
      <c r="BP6" s="96"/>
      <c r="BQ6" s="96"/>
      <c r="BR6" s="96"/>
      <c r="BS6" s="96"/>
      <c r="BT6" s="98">
        <v>0</v>
      </c>
    </row>
    <row r="7" spans="1:72" s="15" customFormat="1" x14ac:dyDescent="0.25">
      <c r="F7" s="16" t="s">
        <v>5</v>
      </c>
      <c r="G7" s="16"/>
      <c r="H7" s="16" t="s">
        <v>11</v>
      </c>
      <c r="I7" s="16"/>
      <c r="J7" s="16" t="s">
        <v>12</v>
      </c>
      <c r="L7" s="16" t="s">
        <v>31</v>
      </c>
      <c r="M7" s="16"/>
      <c r="N7" s="53" t="s">
        <v>125</v>
      </c>
      <c r="W7" s="91" t="s">
        <v>333</v>
      </c>
      <c r="X7" s="79">
        <f>SUMIF($AD$4:$BT4,$X$4,AD7:BT7)</f>
        <v>0</v>
      </c>
      <c r="Y7" s="79"/>
      <c r="Z7" s="79"/>
      <c r="AA7" s="79">
        <f t="shared" ref="AA7:AA38" si="0">SUMIF($AD$4:$BT$4,$AA$4,AD7:BT7)</f>
        <v>5232742.3099999996</v>
      </c>
      <c r="AB7" s="85">
        <f t="shared" ref="AB7:AB66" si="1">X7+AA7</f>
        <v>5232742.3099999996</v>
      </c>
      <c r="AC7" s="80"/>
      <c r="AD7" s="90"/>
      <c r="AE7" s="79"/>
      <c r="AF7" s="124"/>
      <c r="AG7" s="86"/>
      <c r="AH7" s="85">
        <v>455586.67</v>
      </c>
      <c r="AI7" s="85">
        <f t="shared" ref="AI7:AI66" si="2">+AE7+AH7</f>
        <v>455586.67</v>
      </c>
      <c r="AJ7" s="80"/>
      <c r="AK7" s="79"/>
      <c r="AL7" s="124"/>
      <c r="AM7" s="86"/>
      <c r="AN7" s="85">
        <v>1034643.75</v>
      </c>
      <c r="AO7" s="85">
        <f t="shared" ref="AO7:AO42" si="3">+AK7+AN7</f>
        <v>1034643.75</v>
      </c>
      <c r="AP7" s="80"/>
      <c r="AQ7" s="79"/>
      <c r="AR7" s="124"/>
      <c r="AS7" s="86"/>
      <c r="AT7" s="85">
        <v>738125</v>
      </c>
      <c r="AU7" s="85">
        <f t="shared" ref="AU7:AU40" si="4">+AQ7+AT7</f>
        <v>738125</v>
      </c>
      <c r="AV7" s="80"/>
      <c r="AW7" s="79"/>
      <c r="AX7" s="124"/>
      <c r="AY7" s="86"/>
      <c r="AZ7" s="85">
        <v>739684.38</v>
      </c>
      <c r="BA7" s="85">
        <f t="shared" ref="BA7:BA40" si="5">+AW7+AZ7</f>
        <v>739684.38</v>
      </c>
      <c r="BB7" s="80"/>
      <c r="BC7" s="79"/>
      <c r="BD7" s="124"/>
      <c r="BE7" s="86"/>
      <c r="BF7" s="85">
        <v>826500</v>
      </c>
      <c r="BG7" s="85">
        <f t="shared" ref="BG7:BG60" si="6">+BC7+BF7</f>
        <v>826500</v>
      </c>
      <c r="BH7" s="80"/>
      <c r="BI7" s="79">
        <v>0</v>
      </c>
      <c r="BJ7" s="87"/>
      <c r="BK7" s="86"/>
      <c r="BL7" s="85">
        <v>732768.13</v>
      </c>
      <c r="BM7" s="85">
        <f t="shared" ref="BM7:BM40" si="7">+BI7+BL7</f>
        <v>732768.13</v>
      </c>
      <c r="BN7" s="80"/>
      <c r="BO7" s="79">
        <v>0</v>
      </c>
      <c r="BP7" s="87"/>
      <c r="BQ7" s="86"/>
      <c r="BR7" s="85">
        <v>705434.38</v>
      </c>
      <c r="BS7" s="85">
        <f t="shared" ref="BS7:BS32" si="8">+BO7+BR7</f>
        <v>705434.38</v>
      </c>
      <c r="BT7" s="80"/>
    </row>
    <row r="8" spans="1:72"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79">
        <f ca="1">SUMIF($AD$4:$BT5,$X$4,AD8:BT8)</f>
        <v>13835000</v>
      </c>
      <c r="Y8" s="79"/>
      <c r="Z8" s="79"/>
      <c r="AA8" s="79">
        <f t="shared" si="0"/>
        <v>5649555.6399999997</v>
      </c>
      <c r="AB8" s="85">
        <f t="shared" ca="1" si="1"/>
        <v>19484555.640000001</v>
      </c>
      <c r="AC8" s="80">
        <f ca="1">+AB8+AB7</f>
        <v>24717297.949999999</v>
      </c>
      <c r="AD8" s="90"/>
      <c r="AE8" s="79">
        <v>1320000</v>
      </c>
      <c r="AF8" s="124"/>
      <c r="AG8" s="86"/>
      <c r="AH8" s="85">
        <v>872400</v>
      </c>
      <c r="AI8" s="85">
        <f t="shared" si="2"/>
        <v>2192400</v>
      </c>
      <c r="AJ8" s="80">
        <f>+AI8+AI7</f>
        <v>2647986.67</v>
      </c>
      <c r="AK8" s="79">
        <v>1985000</v>
      </c>
      <c r="AL8" s="124"/>
      <c r="AM8" s="86">
        <v>0.05</v>
      </c>
      <c r="AN8" s="85">
        <v>1034643.75</v>
      </c>
      <c r="AO8" s="85">
        <f t="shared" si="3"/>
        <v>3019643.75</v>
      </c>
      <c r="AP8" s="80">
        <f>+AO8+AO7</f>
        <v>4054287.5</v>
      </c>
      <c r="AQ8" s="79">
        <v>2265000</v>
      </c>
      <c r="AR8" s="124"/>
      <c r="AS8" s="86">
        <v>0.05</v>
      </c>
      <c r="AT8" s="85">
        <v>738125</v>
      </c>
      <c r="AU8" s="85">
        <f t="shared" si="4"/>
        <v>3003125</v>
      </c>
      <c r="AV8" s="80">
        <f>+AU8+AU7</f>
        <v>3741250</v>
      </c>
      <c r="AW8" s="79">
        <v>1405000</v>
      </c>
      <c r="AX8" s="124"/>
      <c r="AY8" s="86">
        <v>0.05</v>
      </c>
      <c r="AZ8" s="85">
        <f>AZ7</f>
        <v>739684.38</v>
      </c>
      <c r="BA8" s="85">
        <f t="shared" si="5"/>
        <v>2144684.38</v>
      </c>
      <c r="BB8" s="80">
        <f>+BA8+BA7</f>
        <v>2884368.76</v>
      </c>
      <c r="BC8" s="79">
        <v>1860000</v>
      </c>
      <c r="BD8" s="124"/>
      <c r="BE8" s="86">
        <v>0.05</v>
      </c>
      <c r="BF8" s="85">
        <v>826500</v>
      </c>
      <c r="BG8" s="85">
        <f t="shared" si="6"/>
        <v>2686500</v>
      </c>
      <c r="BH8" s="80">
        <f>+BG8+BG7</f>
        <v>3513000</v>
      </c>
      <c r="BI8" s="79">
        <v>1980000</v>
      </c>
      <c r="BJ8" s="87"/>
      <c r="BK8" s="86"/>
      <c r="BL8" s="85">
        <v>732768.13</v>
      </c>
      <c r="BM8" s="85">
        <f t="shared" si="7"/>
        <v>2712768.13</v>
      </c>
      <c r="BN8" s="80">
        <f>+BM8+BM7</f>
        <v>3445536.26</v>
      </c>
      <c r="BO8" s="88">
        <v>3020000</v>
      </c>
      <c r="BP8" s="87"/>
      <c r="BQ8" s="86">
        <v>0.05</v>
      </c>
      <c r="BR8" s="85">
        <v>705434.38</v>
      </c>
      <c r="BS8" s="85">
        <f t="shared" si="8"/>
        <v>3725434.38</v>
      </c>
      <c r="BT8" s="80">
        <f>+BS8+BS7</f>
        <v>4430868.76</v>
      </c>
    </row>
    <row r="9" spans="1:72" x14ac:dyDescent="0.25">
      <c r="B9" s="19"/>
      <c r="C9" s="19"/>
      <c r="D9" s="19"/>
      <c r="E9" s="19"/>
      <c r="P9" s="20"/>
      <c r="Q9" s="20"/>
      <c r="R9" s="20"/>
      <c r="S9" s="20"/>
      <c r="T9" s="20"/>
      <c r="W9" s="91" t="s">
        <v>331</v>
      </c>
      <c r="X9" s="79">
        <f ca="1">SUMIF($AD$4:$BT6,$X$4,AD9:BT9)</f>
        <v>0</v>
      </c>
      <c r="Y9" s="79"/>
      <c r="Z9" s="79"/>
      <c r="AA9" s="79">
        <f t="shared" si="0"/>
        <v>5311155.6399999997</v>
      </c>
      <c r="AB9" s="85">
        <f t="shared" ca="1" si="1"/>
        <v>5311155.6399999997</v>
      </c>
      <c r="AC9" s="80"/>
      <c r="AD9" s="90"/>
      <c r="AE9" s="79"/>
      <c r="AF9" s="124"/>
      <c r="AG9" s="86"/>
      <c r="AH9" s="85">
        <v>839400</v>
      </c>
      <c r="AI9" s="85">
        <f t="shared" si="2"/>
        <v>839400</v>
      </c>
      <c r="AJ9" s="80"/>
      <c r="AK9" s="79"/>
      <c r="AL9" s="124"/>
      <c r="AM9" s="86"/>
      <c r="AN9" s="85">
        <v>1004868.75</v>
      </c>
      <c r="AO9" s="85">
        <f t="shared" si="3"/>
        <v>1004868.75</v>
      </c>
      <c r="AP9" s="80"/>
      <c r="AQ9" s="79"/>
      <c r="AR9" s="124"/>
      <c r="AS9" s="86"/>
      <c r="AT9" s="85">
        <v>681500</v>
      </c>
      <c r="AU9" s="85">
        <f t="shared" si="4"/>
        <v>681500</v>
      </c>
      <c r="AV9" s="80"/>
      <c r="AW9" s="79"/>
      <c r="AX9" s="124"/>
      <c r="AY9" s="86"/>
      <c r="AZ9" s="85">
        <v>704559.38</v>
      </c>
      <c r="BA9" s="85">
        <f t="shared" si="5"/>
        <v>704559.38</v>
      </c>
      <c r="BB9" s="80"/>
      <c r="BC9" s="79"/>
      <c r="BD9" s="124"/>
      <c r="BE9" s="86"/>
      <c r="BF9" s="85">
        <v>780000</v>
      </c>
      <c r="BG9" s="85">
        <f t="shared" si="6"/>
        <v>780000</v>
      </c>
      <c r="BH9" s="80"/>
      <c r="BI9" s="79">
        <v>0</v>
      </c>
      <c r="BJ9" s="87"/>
      <c r="BK9" s="86"/>
      <c r="BL9" s="85">
        <v>670893.13</v>
      </c>
      <c r="BM9" s="85">
        <f t="shared" si="7"/>
        <v>670893.13</v>
      </c>
      <c r="BN9" s="80"/>
      <c r="BO9" s="88">
        <v>0</v>
      </c>
      <c r="BP9" s="87"/>
      <c r="BQ9" s="86"/>
      <c r="BR9" s="85">
        <v>629934.38</v>
      </c>
      <c r="BS9" s="85">
        <f t="shared" si="8"/>
        <v>629934.38</v>
      </c>
      <c r="BT9" s="80"/>
    </row>
    <row r="10" spans="1:72" x14ac:dyDescent="0.25">
      <c r="A10" s="62">
        <v>501212</v>
      </c>
      <c r="B10" s="19">
        <v>2012</v>
      </c>
      <c r="C10" s="19"/>
      <c r="D10" s="24">
        <v>41136</v>
      </c>
      <c r="E10" s="19"/>
      <c r="F10" s="1">
        <v>49426383.530000001</v>
      </c>
      <c r="G10" s="1"/>
      <c r="H10" s="1">
        <f t="shared" ref="H10:H11" si="9">+F10-J10</f>
        <v>49426383.530000001</v>
      </c>
      <c r="I10" s="1"/>
      <c r="J10" s="1">
        <f>IFERROR(VLOOKUP(A10,DC!A:C,3,FALSE),0)</f>
        <v>0</v>
      </c>
      <c r="L10" s="24">
        <v>48366</v>
      </c>
      <c r="M10" s="24"/>
      <c r="N10" s="1">
        <v>57205000</v>
      </c>
      <c r="P10" s="1">
        <f t="shared" ref="P10:P16" si="10">SUMIFS($5:$5,$3:$3,B10,$4:$4,$P$8)</f>
        <v>38615000</v>
      </c>
      <c r="Q10" s="1"/>
      <c r="R10" s="1">
        <f t="shared" ref="R10:R16" si="11">SUMIFS($5:$5,$3:$3,B10,$4:$4,$R$8)</f>
        <v>8863118.8800000027</v>
      </c>
      <c r="S10" s="1"/>
      <c r="T10" s="1">
        <f>SUM(P10:R10)</f>
        <v>47478118.880000003</v>
      </c>
      <c r="W10" s="91" t="s">
        <v>330</v>
      </c>
      <c r="X10" s="79">
        <f ca="1">SUMIF($AD$4:$BT7,$X$4,AD10:BT10)</f>
        <v>14020000</v>
      </c>
      <c r="Y10" s="79"/>
      <c r="Z10" s="79"/>
      <c r="AA10" s="79">
        <f t="shared" si="0"/>
        <v>5311155.6399999997</v>
      </c>
      <c r="AB10" s="85">
        <f t="shared" ca="1" si="1"/>
        <v>19331155.640000001</v>
      </c>
      <c r="AC10" s="80">
        <f ca="1">+AB10+AB9</f>
        <v>24642311.280000001</v>
      </c>
      <c r="AD10" s="90"/>
      <c r="AE10" s="79">
        <v>940000</v>
      </c>
      <c r="AF10" s="124"/>
      <c r="AG10" s="86"/>
      <c r="AH10" s="85">
        <v>839400</v>
      </c>
      <c r="AI10" s="85">
        <f t="shared" si="2"/>
        <v>1779400</v>
      </c>
      <c r="AJ10" s="80">
        <f>+AI10+AI9</f>
        <v>2618800</v>
      </c>
      <c r="AK10" s="79">
        <v>2085000</v>
      </c>
      <c r="AL10" s="124"/>
      <c r="AM10" s="86">
        <v>0.05</v>
      </c>
      <c r="AN10" s="85">
        <v>1004868.75</v>
      </c>
      <c r="AO10" s="85">
        <f t="shared" si="3"/>
        <v>3089868.75</v>
      </c>
      <c r="AP10" s="80">
        <f>+AO10+AO9</f>
        <v>4094737.5</v>
      </c>
      <c r="AQ10" s="79">
        <v>2390000</v>
      </c>
      <c r="AR10" s="124"/>
      <c r="AS10" s="86">
        <v>0.05</v>
      </c>
      <c r="AT10" s="85">
        <v>681500</v>
      </c>
      <c r="AU10" s="85">
        <f t="shared" si="4"/>
        <v>3071500</v>
      </c>
      <c r="AV10" s="80">
        <f>+AU10+AU9</f>
        <v>3753000</v>
      </c>
      <c r="AW10" s="79">
        <v>1445000</v>
      </c>
      <c r="AX10" s="124"/>
      <c r="AY10" s="86">
        <v>0.05</v>
      </c>
      <c r="AZ10" s="85">
        <f>AZ9</f>
        <v>704559.38</v>
      </c>
      <c r="BA10" s="85">
        <f t="shared" si="5"/>
        <v>2149559.38</v>
      </c>
      <c r="BB10" s="80">
        <f>+BA10+BA9</f>
        <v>2854118.76</v>
      </c>
      <c r="BC10" s="79">
        <v>1975000</v>
      </c>
      <c r="BD10" s="124"/>
      <c r="BE10" s="86">
        <v>0.05</v>
      </c>
      <c r="BF10" s="85">
        <v>780000</v>
      </c>
      <c r="BG10" s="85">
        <f t="shared" si="6"/>
        <v>2755000</v>
      </c>
      <c r="BH10" s="80">
        <f>+BG10+BG9</f>
        <v>3535000</v>
      </c>
      <c r="BI10" s="79">
        <v>2090000</v>
      </c>
      <c r="BJ10" s="87"/>
      <c r="BK10" s="86"/>
      <c r="BL10" s="85">
        <v>670893.13</v>
      </c>
      <c r="BM10" s="85">
        <f t="shared" si="7"/>
        <v>2760893.13</v>
      </c>
      <c r="BN10" s="80">
        <f>+BM10+BM9</f>
        <v>3431786.26</v>
      </c>
      <c r="BO10" s="88">
        <v>3095000</v>
      </c>
      <c r="BP10" s="87"/>
      <c r="BQ10" s="86">
        <v>0.05</v>
      </c>
      <c r="BR10" s="85">
        <v>629934.38</v>
      </c>
      <c r="BS10" s="85">
        <f t="shared" si="8"/>
        <v>3724934.38</v>
      </c>
      <c r="BT10" s="80">
        <f>+BS10+BS9</f>
        <v>4354868.76</v>
      </c>
    </row>
    <row r="11" spans="1:72" x14ac:dyDescent="0.25">
      <c r="A11" s="62">
        <v>501215</v>
      </c>
      <c r="B11" s="38">
        <v>2015</v>
      </c>
      <c r="C11" s="38"/>
      <c r="D11" s="39">
        <v>42078</v>
      </c>
      <c r="E11" s="38"/>
      <c r="F11" s="3">
        <v>31181632.699999999</v>
      </c>
      <c r="G11" s="3"/>
      <c r="H11" s="3">
        <f t="shared" si="9"/>
        <v>28668867.75</v>
      </c>
      <c r="I11" s="3"/>
      <c r="J11" s="3">
        <f>IFERROR(VLOOKUP(A11,DC!A:C,3,FALSE),0)</f>
        <v>2512764.9500000002</v>
      </c>
      <c r="K11" s="40"/>
      <c r="L11" s="39">
        <v>49461</v>
      </c>
      <c r="M11" s="39"/>
      <c r="N11" s="1">
        <v>40280000</v>
      </c>
      <c r="O11" s="40"/>
      <c r="P11" s="1">
        <f t="shared" si="10"/>
        <v>30820000</v>
      </c>
      <c r="Q11" s="1"/>
      <c r="R11" s="1">
        <f t="shared" si="11"/>
        <v>10484311.40000001</v>
      </c>
      <c r="S11" s="1"/>
      <c r="T11" s="1">
        <f>SUM(P11:R11)</f>
        <v>41304311.400000006</v>
      </c>
      <c r="W11" s="91" t="s">
        <v>329</v>
      </c>
      <c r="X11" s="79">
        <f ca="1">SUMIF($AD$4:$BT8,$X$4,AD11:BT11)</f>
        <v>0</v>
      </c>
      <c r="Y11" s="79"/>
      <c r="Z11" s="79"/>
      <c r="AA11" s="79">
        <f t="shared" si="0"/>
        <v>4968443.1399999997</v>
      </c>
      <c r="AB11" s="85">
        <f t="shared" ca="1" si="1"/>
        <v>4968443.1399999997</v>
      </c>
      <c r="AC11" s="80"/>
      <c r="AD11" s="90"/>
      <c r="AE11" s="79"/>
      <c r="AF11" s="124"/>
      <c r="AG11" s="86"/>
      <c r="AH11" s="85">
        <v>815900</v>
      </c>
      <c r="AI11" s="85">
        <f t="shared" si="2"/>
        <v>815900</v>
      </c>
      <c r="AJ11" s="80"/>
      <c r="AK11" s="79"/>
      <c r="AL11" s="124"/>
      <c r="AM11" s="86"/>
      <c r="AN11" s="85">
        <v>973593.75</v>
      </c>
      <c r="AO11" s="85">
        <f t="shared" si="3"/>
        <v>973593.75</v>
      </c>
      <c r="AP11" s="80"/>
      <c r="AQ11" s="79"/>
      <c r="AR11" s="124"/>
      <c r="AS11" s="86"/>
      <c r="AT11" s="85">
        <v>621750</v>
      </c>
      <c r="AU11" s="85">
        <f t="shared" si="4"/>
        <v>621750</v>
      </c>
      <c r="AV11" s="80"/>
      <c r="AW11" s="79"/>
      <c r="AX11" s="124"/>
      <c r="AY11" s="86"/>
      <c r="AZ11" s="85">
        <v>668434.38</v>
      </c>
      <c r="BA11" s="85">
        <f t="shared" si="5"/>
        <v>668434.38</v>
      </c>
      <c r="BB11" s="80"/>
      <c r="BC11" s="79"/>
      <c r="BD11" s="124"/>
      <c r="BE11" s="86"/>
      <c r="BF11" s="85">
        <v>730625</v>
      </c>
      <c r="BG11" s="85">
        <f t="shared" si="6"/>
        <v>730625</v>
      </c>
      <c r="BH11" s="80"/>
      <c r="BI11" s="79">
        <v>0</v>
      </c>
      <c r="BJ11" s="87"/>
      <c r="BK11" s="86"/>
      <c r="BL11" s="85">
        <v>605580.63</v>
      </c>
      <c r="BM11" s="85">
        <f t="shared" si="7"/>
        <v>605580.63</v>
      </c>
      <c r="BN11" s="80"/>
      <c r="BO11" s="88">
        <v>0</v>
      </c>
      <c r="BP11" s="87"/>
      <c r="BQ11" s="86"/>
      <c r="BR11" s="85">
        <v>552559.38</v>
      </c>
      <c r="BS11" s="85">
        <f t="shared" si="8"/>
        <v>552559.38</v>
      </c>
      <c r="BT11" s="80"/>
    </row>
    <row r="12" spans="1:72" x14ac:dyDescent="0.25">
      <c r="A12" s="62">
        <v>501216</v>
      </c>
      <c r="B12" s="19">
        <v>2016</v>
      </c>
      <c r="C12" s="19"/>
      <c r="D12" s="24">
        <v>42597</v>
      </c>
      <c r="E12" s="19"/>
      <c r="F12" s="3">
        <v>24322424.420000002</v>
      </c>
      <c r="G12" s="3"/>
      <c r="H12" s="3">
        <f t="shared" ref="H12" si="12">+F12-J12</f>
        <v>21358371.410000004</v>
      </c>
      <c r="I12" s="3"/>
      <c r="J12" s="3">
        <f>IFERROR(VLOOKUP(A12,DC!A:C,3,FALSE),0)</f>
        <v>2964053.01</v>
      </c>
      <c r="K12" s="40"/>
      <c r="L12" s="39">
        <v>53479</v>
      </c>
      <c r="M12" s="39"/>
      <c r="N12" s="1">
        <v>39470000</v>
      </c>
      <c r="O12" s="40"/>
      <c r="P12" s="1">
        <f t="shared" si="10"/>
        <v>37010000</v>
      </c>
      <c r="Q12" s="1"/>
      <c r="R12" s="1">
        <f t="shared" si="11"/>
        <v>16759450</v>
      </c>
      <c r="S12" s="3"/>
      <c r="T12" s="3">
        <f>SUM(P12:R12)</f>
        <v>53769450</v>
      </c>
      <c r="W12" s="91" t="s">
        <v>328</v>
      </c>
      <c r="X12" s="79">
        <f ca="1">SUMIF($AD$4:$BT9,$X$4,AD12:BT12)</f>
        <v>14645000</v>
      </c>
      <c r="Y12" s="79"/>
      <c r="Z12" s="79"/>
      <c r="AA12" s="79">
        <f t="shared" si="0"/>
        <v>4968443.1399999997</v>
      </c>
      <c r="AB12" s="85">
        <f t="shared" ca="1" si="1"/>
        <v>19613443.140000001</v>
      </c>
      <c r="AC12" s="80">
        <f ca="1">+AB12+AB11</f>
        <v>24581886.280000001</v>
      </c>
      <c r="AD12" s="90"/>
      <c r="AE12" s="79">
        <v>985000</v>
      </c>
      <c r="AF12" s="124"/>
      <c r="AG12" s="86"/>
      <c r="AH12" s="85">
        <v>815900</v>
      </c>
      <c r="AI12" s="85">
        <f t="shared" si="2"/>
        <v>1800900</v>
      </c>
      <c r="AJ12" s="80">
        <f>+AI12+AI11</f>
        <v>2616800</v>
      </c>
      <c r="AK12" s="79">
        <v>2185000</v>
      </c>
      <c r="AL12" s="124"/>
      <c r="AM12" s="86">
        <v>0.05</v>
      </c>
      <c r="AN12" s="85">
        <v>973593.75</v>
      </c>
      <c r="AO12" s="85">
        <f t="shared" si="3"/>
        <v>3158593.75</v>
      </c>
      <c r="AP12" s="80">
        <f>+AO12+AO11</f>
        <v>4132187.5</v>
      </c>
      <c r="AQ12" s="79">
        <v>2515000</v>
      </c>
      <c r="AR12" s="124"/>
      <c r="AS12" s="86">
        <v>0.05</v>
      </c>
      <c r="AT12" s="85">
        <v>621750</v>
      </c>
      <c r="AU12" s="85">
        <f t="shared" si="4"/>
        <v>3136750</v>
      </c>
      <c r="AV12" s="80">
        <f>+AU12+AU11</f>
        <v>3758500</v>
      </c>
      <c r="AW12" s="79">
        <v>1490000</v>
      </c>
      <c r="AX12" s="124"/>
      <c r="AY12" s="86">
        <v>0.05</v>
      </c>
      <c r="AZ12" s="85">
        <f>AZ11</f>
        <v>668434.38</v>
      </c>
      <c r="BA12" s="85">
        <f t="shared" si="5"/>
        <v>2158434.38</v>
      </c>
      <c r="BB12" s="80">
        <f>+BA12+BA11</f>
        <v>2826868.76</v>
      </c>
      <c r="BC12" s="79">
        <v>2085000</v>
      </c>
      <c r="BD12" s="124"/>
      <c r="BE12" s="86">
        <v>0.05</v>
      </c>
      <c r="BF12" s="85">
        <v>730625</v>
      </c>
      <c r="BG12" s="85">
        <f t="shared" si="6"/>
        <v>2815625</v>
      </c>
      <c r="BH12" s="80">
        <f>+BG12+BG11</f>
        <v>3546250</v>
      </c>
      <c r="BI12" s="79">
        <v>2190000</v>
      </c>
      <c r="BJ12" s="87"/>
      <c r="BK12" s="86"/>
      <c r="BL12" s="85">
        <v>605580.63</v>
      </c>
      <c r="BM12" s="85">
        <f t="shared" si="7"/>
        <v>2795580.63</v>
      </c>
      <c r="BN12" s="80">
        <f>+BM12+BM11</f>
        <v>3401161.26</v>
      </c>
      <c r="BO12" s="88">
        <v>3195000</v>
      </c>
      <c r="BP12" s="87"/>
      <c r="BQ12" s="86">
        <v>0.05</v>
      </c>
      <c r="BR12" s="85">
        <v>552559.38</v>
      </c>
      <c r="BS12" s="85">
        <f t="shared" si="8"/>
        <v>3747559.38</v>
      </c>
      <c r="BT12" s="80">
        <f>+BS12+BS11</f>
        <v>4300118.76</v>
      </c>
    </row>
    <row r="13" spans="1:72" x14ac:dyDescent="0.25">
      <c r="A13" s="62">
        <v>501217</v>
      </c>
      <c r="B13" s="60">
        <v>2017</v>
      </c>
      <c r="C13" s="60"/>
      <c r="D13" s="24">
        <v>42809</v>
      </c>
      <c r="E13" s="60"/>
      <c r="F13" s="3">
        <v>39525096.770000003</v>
      </c>
      <c r="G13" s="3"/>
      <c r="H13" s="3">
        <f t="shared" ref="H13" si="13">+F13-J13</f>
        <v>27277994.43</v>
      </c>
      <c r="I13" s="3"/>
      <c r="J13" s="3">
        <f>IFERROR(VLOOKUP(A13,DC!A:C,3,FALSE),0)</f>
        <v>12247102.340000002</v>
      </c>
      <c r="K13" s="40"/>
      <c r="L13" s="39">
        <v>49827</v>
      </c>
      <c r="M13" s="39"/>
      <c r="N13" s="1">
        <v>37315000</v>
      </c>
      <c r="O13" s="40"/>
      <c r="P13" s="1">
        <f t="shared" si="10"/>
        <v>33545000</v>
      </c>
      <c r="Q13" s="1"/>
      <c r="R13" s="1">
        <f t="shared" si="11"/>
        <v>13904768.88000001</v>
      </c>
      <c r="S13" s="3"/>
      <c r="T13" s="3">
        <f t="shared" ref="T13" si="14">SUM(P13:R13)</f>
        <v>47449768.88000001</v>
      </c>
      <c r="W13" s="91" t="s">
        <v>327</v>
      </c>
      <c r="X13" s="79">
        <f ca="1">SUMIF($AD$4:$BT10,$X$4,AD13:BT13)</f>
        <v>0</v>
      </c>
      <c r="Y13" s="79"/>
      <c r="Z13" s="79"/>
      <c r="AA13" s="79">
        <f t="shared" si="0"/>
        <v>4610480.6399999997</v>
      </c>
      <c r="AB13" s="85">
        <f t="shared" ca="1" si="1"/>
        <v>4610480.6399999997</v>
      </c>
      <c r="AC13" s="80"/>
      <c r="AD13" s="90"/>
      <c r="AE13" s="79"/>
      <c r="AF13" s="124"/>
      <c r="AG13" s="86"/>
      <c r="AH13" s="85">
        <v>791275</v>
      </c>
      <c r="AI13" s="85">
        <f t="shared" si="2"/>
        <v>791275</v>
      </c>
      <c r="AJ13" s="80"/>
      <c r="AK13" s="79"/>
      <c r="AL13" s="124"/>
      <c r="AM13" s="86"/>
      <c r="AN13" s="85">
        <v>940818.75</v>
      </c>
      <c r="AO13" s="85">
        <f t="shared" si="3"/>
        <v>940818.75</v>
      </c>
      <c r="AP13" s="80"/>
      <c r="AQ13" s="79"/>
      <c r="AR13" s="124"/>
      <c r="AS13" s="86"/>
      <c r="AT13" s="85">
        <v>558875</v>
      </c>
      <c r="AU13" s="85">
        <f t="shared" si="4"/>
        <v>558875</v>
      </c>
      <c r="AV13" s="80"/>
      <c r="AW13" s="79"/>
      <c r="AX13" s="124"/>
      <c r="AY13" s="86"/>
      <c r="AZ13" s="85">
        <v>631184.38</v>
      </c>
      <c r="BA13" s="85">
        <f t="shared" si="5"/>
        <v>631184.38</v>
      </c>
      <c r="BB13" s="80"/>
      <c r="BC13" s="79"/>
      <c r="BD13" s="124"/>
      <c r="BE13" s="86"/>
      <c r="BF13" s="85">
        <v>678500</v>
      </c>
      <c r="BG13" s="85">
        <f t="shared" si="6"/>
        <v>678500</v>
      </c>
      <c r="BH13" s="80"/>
      <c r="BI13" s="79">
        <v>0</v>
      </c>
      <c r="BJ13" s="87"/>
      <c r="BK13" s="86"/>
      <c r="BL13" s="85">
        <v>537143.13</v>
      </c>
      <c r="BM13" s="85">
        <f t="shared" si="7"/>
        <v>537143.13</v>
      </c>
      <c r="BN13" s="80"/>
      <c r="BO13" s="88">
        <v>0</v>
      </c>
      <c r="BP13" s="87"/>
      <c r="BQ13" s="86"/>
      <c r="BR13" s="85">
        <v>472684.38</v>
      </c>
      <c r="BS13" s="85">
        <f t="shared" si="8"/>
        <v>472684.38</v>
      </c>
      <c r="BT13" s="80"/>
    </row>
    <row r="14" spans="1:72" x14ac:dyDescent="0.25">
      <c r="A14" s="62"/>
      <c r="B14" s="60" t="s">
        <v>134</v>
      </c>
      <c r="C14" s="60"/>
      <c r="D14" s="24">
        <v>43070</v>
      </c>
      <c r="E14" s="60"/>
      <c r="F14" s="3">
        <v>0</v>
      </c>
      <c r="G14" s="3"/>
      <c r="H14" s="3">
        <f t="shared" ref="H14:H15" si="15">+F14-J14</f>
        <v>0</v>
      </c>
      <c r="I14" s="3"/>
      <c r="J14" s="3">
        <f>IFERROR(VLOOKUP(A14,DC!A:C,3,FALSE),0)</f>
        <v>0</v>
      </c>
      <c r="K14" s="40"/>
      <c r="L14" s="39">
        <v>47270</v>
      </c>
      <c r="M14" s="39"/>
      <c r="N14" s="1">
        <v>29525000</v>
      </c>
      <c r="O14" s="40"/>
      <c r="P14" s="1">
        <f t="shared" si="10"/>
        <v>29525000</v>
      </c>
      <c r="Q14" s="1"/>
      <c r="R14" s="1">
        <f t="shared" si="11"/>
        <v>8816750</v>
      </c>
      <c r="S14" s="3"/>
      <c r="T14" s="3">
        <f t="shared" ref="T14:T15" si="16">SUM(P14:R14)</f>
        <v>38341750</v>
      </c>
      <c r="W14" s="91" t="s">
        <v>326</v>
      </c>
      <c r="X14" s="79">
        <f ca="1">SUMIF($AD$4:$BT11,$X$4,AD14:BT14)</f>
        <v>15330000</v>
      </c>
      <c r="Y14" s="79"/>
      <c r="Z14" s="79"/>
      <c r="AA14" s="79">
        <f t="shared" si="0"/>
        <v>4610480.6399999997</v>
      </c>
      <c r="AB14" s="85">
        <f t="shared" ca="1" si="1"/>
        <v>19940480.640000001</v>
      </c>
      <c r="AC14" s="80">
        <f ca="1">+AB14+AB13</f>
        <v>24550961.280000001</v>
      </c>
      <c r="AD14" s="90"/>
      <c r="AE14" s="79">
        <v>1035000</v>
      </c>
      <c r="AF14" s="124"/>
      <c r="AG14" s="86"/>
      <c r="AH14" s="85">
        <v>791275</v>
      </c>
      <c r="AI14" s="85">
        <f t="shared" si="2"/>
        <v>1826275</v>
      </c>
      <c r="AJ14" s="80">
        <f>+AI14+AI13</f>
        <v>2617550</v>
      </c>
      <c r="AK14" s="79">
        <v>2295000</v>
      </c>
      <c r="AL14" s="124"/>
      <c r="AM14" s="86">
        <v>0.05</v>
      </c>
      <c r="AN14" s="85">
        <v>940818.75</v>
      </c>
      <c r="AO14" s="85">
        <f t="shared" si="3"/>
        <v>3235818.75</v>
      </c>
      <c r="AP14" s="80">
        <f>+AO14+AO13</f>
        <v>4176637.5</v>
      </c>
      <c r="AQ14" s="79">
        <v>2645000</v>
      </c>
      <c r="AR14" s="124"/>
      <c r="AS14" s="86">
        <v>0.05</v>
      </c>
      <c r="AT14" s="85">
        <v>558875</v>
      </c>
      <c r="AU14" s="85">
        <f t="shared" si="4"/>
        <v>3203875</v>
      </c>
      <c r="AV14" s="80">
        <f>+AU14+AU13</f>
        <v>3762750</v>
      </c>
      <c r="AW14" s="79">
        <v>1550000</v>
      </c>
      <c r="AX14" s="124"/>
      <c r="AY14" s="86">
        <v>0.05</v>
      </c>
      <c r="AZ14" s="85">
        <f>AZ13</f>
        <v>631184.38</v>
      </c>
      <c r="BA14" s="85">
        <f t="shared" si="5"/>
        <v>2181184.38</v>
      </c>
      <c r="BB14" s="80">
        <f>+BA14+BA13</f>
        <v>2812368.76</v>
      </c>
      <c r="BC14" s="79">
        <v>2205000</v>
      </c>
      <c r="BD14" s="124"/>
      <c r="BE14" s="86">
        <v>0.05</v>
      </c>
      <c r="BF14" s="85">
        <v>678500</v>
      </c>
      <c r="BG14" s="85">
        <f t="shared" si="6"/>
        <v>2883500</v>
      </c>
      <c r="BH14" s="80">
        <f>+BG14+BG13</f>
        <v>3562000</v>
      </c>
      <c r="BI14" s="79">
        <v>2300000</v>
      </c>
      <c r="BJ14" s="87"/>
      <c r="BK14" s="86"/>
      <c r="BL14" s="85">
        <v>537143.13</v>
      </c>
      <c r="BM14" s="85">
        <f t="shared" si="7"/>
        <v>2837143.13</v>
      </c>
      <c r="BN14" s="80">
        <f>+BM14+BM13</f>
        <v>3374286.26</v>
      </c>
      <c r="BO14" s="88">
        <v>3300000</v>
      </c>
      <c r="BP14" s="87" t="s">
        <v>198</v>
      </c>
      <c r="BQ14" s="86">
        <v>0.03</v>
      </c>
      <c r="BR14" s="85">
        <v>472684.38</v>
      </c>
      <c r="BS14" s="85">
        <f t="shared" si="8"/>
        <v>3772684.38</v>
      </c>
      <c r="BT14" s="80">
        <f>+BS14+BS13</f>
        <v>4245368.76</v>
      </c>
    </row>
    <row r="15" spans="1:72" x14ac:dyDescent="0.25">
      <c r="A15" s="62">
        <v>501218</v>
      </c>
      <c r="B15" s="72">
        <v>2018</v>
      </c>
      <c r="C15" s="72"/>
      <c r="D15" s="24">
        <v>43146</v>
      </c>
      <c r="E15" s="72"/>
      <c r="F15" s="3">
        <v>56973483.829999998</v>
      </c>
      <c r="G15" s="3"/>
      <c r="H15" s="3">
        <f t="shared" si="15"/>
        <v>8837944.4099999815</v>
      </c>
      <c r="I15" s="3"/>
      <c r="J15" s="3">
        <f>IFERROR(VLOOKUP(A15,DC!A:C,3,FALSE),0)</f>
        <v>48135539.420000017</v>
      </c>
      <c r="K15" s="33"/>
      <c r="L15" s="41">
        <v>50192</v>
      </c>
      <c r="M15" s="41"/>
      <c r="N15" s="3">
        <v>56540000</v>
      </c>
      <c r="O15" s="33"/>
      <c r="P15" s="3">
        <f t="shared" si="10"/>
        <v>54020000</v>
      </c>
      <c r="Q15" s="3"/>
      <c r="R15" s="3">
        <f t="shared" si="11"/>
        <v>21367468.779999994</v>
      </c>
      <c r="S15" s="3"/>
      <c r="T15" s="3">
        <f t="shared" si="16"/>
        <v>75387468.780000001</v>
      </c>
      <c r="W15" s="91" t="s">
        <v>325</v>
      </c>
      <c r="X15" s="79">
        <f ca="1">SUMIF($AD$4:$BT12,$X$4,AD15:BT15)</f>
        <v>0</v>
      </c>
      <c r="Y15" s="79"/>
      <c r="Z15" s="79"/>
      <c r="AA15" s="79">
        <f t="shared" si="0"/>
        <v>4245855.6399999997</v>
      </c>
      <c r="AB15" s="85">
        <f t="shared" ca="1" si="1"/>
        <v>4245855.6399999997</v>
      </c>
      <c r="AC15" s="80"/>
      <c r="AD15" s="90"/>
      <c r="AE15" s="79"/>
      <c r="AF15" s="124"/>
      <c r="AG15" s="86"/>
      <c r="AH15" s="85">
        <v>765400</v>
      </c>
      <c r="AI15" s="85">
        <f t="shared" si="2"/>
        <v>765400</v>
      </c>
      <c r="AJ15" s="80"/>
      <c r="AK15" s="79"/>
      <c r="AL15" s="124"/>
      <c r="AM15" s="86"/>
      <c r="AN15" s="85">
        <v>883443.75</v>
      </c>
      <c r="AO15" s="85">
        <f t="shared" si="3"/>
        <v>883443.75</v>
      </c>
      <c r="AP15" s="80"/>
      <c r="AQ15" s="79"/>
      <c r="AR15" s="124"/>
      <c r="AS15" s="86"/>
      <c r="AT15" s="85">
        <v>492750</v>
      </c>
      <c r="AU15" s="85">
        <f t="shared" si="4"/>
        <v>492750</v>
      </c>
      <c r="AV15" s="80"/>
      <c r="AW15" s="79"/>
      <c r="AX15" s="124"/>
      <c r="AY15" s="86"/>
      <c r="AZ15" s="85">
        <v>592434.38</v>
      </c>
      <c r="BA15" s="85">
        <f t="shared" si="5"/>
        <v>592434.38</v>
      </c>
      <c r="BB15" s="80"/>
      <c r="BC15" s="79"/>
      <c r="BD15" s="124"/>
      <c r="BE15" s="86"/>
      <c r="BF15" s="85">
        <v>623375</v>
      </c>
      <c r="BG15" s="85">
        <f t="shared" si="6"/>
        <v>623375</v>
      </c>
      <c r="BH15" s="80"/>
      <c r="BI15" s="79">
        <v>0</v>
      </c>
      <c r="BJ15" s="87"/>
      <c r="BK15" s="86"/>
      <c r="BL15" s="85">
        <v>465268.13</v>
      </c>
      <c r="BM15" s="85">
        <f t="shared" si="7"/>
        <v>465268.13</v>
      </c>
      <c r="BN15" s="80"/>
      <c r="BO15" s="88">
        <v>0</v>
      </c>
      <c r="BP15" s="87"/>
      <c r="BQ15" s="86"/>
      <c r="BR15" s="85">
        <v>423184.38</v>
      </c>
      <c r="BS15" s="85">
        <f t="shared" si="8"/>
        <v>423184.38</v>
      </c>
      <c r="BT15" s="80"/>
    </row>
    <row r="16" spans="1:72" x14ac:dyDescent="0.25">
      <c r="A16" s="62">
        <v>501219</v>
      </c>
      <c r="B16" s="177">
        <v>2019</v>
      </c>
      <c r="C16" s="177"/>
      <c r="D16" s="24">
        <v>43661</v>
      </c>
      <c r="E16" s="177"/>
      <c r="F16" s="3">
        <v>51269977.100000001</v>
      </c>
      <c r="G16" s="3"/>
      <c r="H16" s="3">
        <v>9500</v>
      </c>
      <c r="I16" s="181" t="s">
        <v>454</v>
      </c>
      <c r="J16" s="3">
        <f>IFERROR(VLOOKUP(A16,DC!A:C,3,FALSE),0)</f>
        <v>51308479.030000001</v>
      </c>
      <c r="K16" s="33"/>
      <c r="L16" s="41">
        <v>54575</v>
      </c>
      <c r="M16" s="41"/>
      <c r="N16" s="3">
        <v>49530000</v>
      </c>
      <c r="O16" s="33"/>
      <c r="P16" s="3">
        <f t="shared" si="10"/>
        <v>49530000</v>
      </c>
      <c r="Q16" s="3"/>
      <c r="R16" s="3">
        <f t="shared" si="11"/>
        <v>27840686.670000002</v>
      </c>
      <c r="S16" s="3"/>
      <c r="T16" s="3">
        <f>SUM(P16:R16)</f>
        <v>77370686.670000002</v>
      </c>
      <c r="W16" s="91" t="s">
        <v>324</v>
      </c>
      <c r="X16" s="79">
        <f ca="1">SUMIF($AD$4:$BT13,$X$4,AD16:BT16)</f>
        <v>16095000</v>
      </c>
      <c r="Y16" s="79"/>
      <c r="Z16" s="79"/>
      <c r="AA16" s="79">
        <f t="shared" si="0"/>
        <v>4245855.6399999997</v>
      </c>
      <c r="AB16" s="85">
        <f t="shared" ca="1" si="1"/>
        <v>20340855.640000001</v>
      </c>
      <c r="AC16" s="80">
        <f ca="1">+AB16+AB15</f>
        <v>24586711.280000001</v>
      </c>
      <c r="AD16" s="90"/>
      <c r="AE16" s="79">
        <v>1085000</v>
      </c>
      <c r="AF16" s="124"/>
      <c r="AG16" s="86"/>
      <c r="AH16" s="85">
        <v>765400</v>
      </c>
      <c r="AI16" s="85">
        <f t="shared" si="2"/>
        <v>1850400</v>
      </c>
      <c r="AJ16" s="80">
        <f>+AI16+AI15</f>
        <v>2615800</v>
      </c>
      <c r="AK16" s="79">
        <v>2410000</v>
      </c>
      <c r="AL16" s="124"/>
      <c r="AM16" s="86">
        <v>0.05</v>
      </c>
      <c r="AN16" s="85">
        <v>883443.75</v>
      </c>
      <c r="AO16" s="85">
        <f t="shared" si="3"/>
        <v>3293443.75</v>
      </c>
      <c r="AP16" s="80">
        <f>+AO16+AO15</f>
        <v>4176887.5</v>
      </c>
      <c r="AQ16" s="79">
        <v>2820000</v>
      </c>
      <c r="AR16" s="124"/>
      <c r="AS16" s="86">
        <v>0.05</v>
      </c>
      <c r="AT16" s="85">
        <v>492750</v>
      </c>
      <c r="AU16" s="85">
        <f t="shared" si="4"/>
        <v>3312750</v>
      </c>
      <c r="AV16" s="80">
        <f>+AU16+AU15</f>
        <v>3805500</v>
      </c>
      <c r="AW16" s="79">
        <v>1610000</v>
      </c>
      <c r="AX16" s="124"/>
      <c r="AY16" s="86">
        <v>0.05</v>
      </c>
      <c r="AZ16" s="85">
        <f>AZ15</f>
        <v>592434.38</v>
      </c>
      <c r="BA16" s="85">
        <f t="shared" si="5"/>
        <v>2202434.38</v>
      </c>
      <c r="BB16" s="80">
        <f>+BA16+BA15</f>
        <v>2794868.76</v>
      </c>
      <c r="BC16" s="79">
        <v>2315000</v>
      </c>
      <c r="BD16" s="124"/>
      <c r="BE16" s="86">
        <v>0.05</v>
      </c>
      <c r="BF16" s="85">
        <v>623375</v>
      </c>
      <c r="BG16" s="85">
        <f t="shared" si="6"/>
        <v>2938375</v>
      </c>
      <c r="BH16" s="80">
        <f>+BG16+BG15</f>
        <v>3561750</v>
      </c>
      <c r="BI16" s="79">
        <v>2415000</v>
      </c>
      <c r="BJ16" s="87"/>
      <c r="BK16" s="86"/>
      <c r="BL16" s="85">
        <v>465268.13</v>
      </c>
      <c r="BM16" s="85">
        <f t="shared" si="7"/>
        <v>2880268.13</v>
      </c>
      <c r="BN16" s="80">
        <f>+BM16+BM15</f>
        <v>3345536.26</v>
      </c>
      <c r="BO16" s="88">
        <v>3440000</v>
      </c>
      <c r="BP16" s="87" t="s">
        <v>198</v>
      </c>
      <c r="BQ16" s="86">
        <v>0.04</v>
      </c>
      <c r="BR16" s="85">
        <v>423184.38</v>
      </c>
      <c r="BS16" s="85">
        <f t="shared" si="8"/>
        <v>3863184.38</v>
      </c>
      <c r="BT16" s="80">
        <f>+BS16+BS15</f>
        <v>4286368.76</v>
      </c>
    </row>
    <row r="17" spans="1:72" x14ac:dyDescent="0.25">
      <c r="B17" s="19"/>
      <c r="C17" s="19"/>
      <c r="D17" s="24"/>
      <c r="E17" s="19"/>
      <c r="F17" s="11"/>
      <c r="G17" s="1"/>
      <c r="H17" s="11"/>
      <c r="I17" s="1"/>
      <c r="J17" s="11"/>
      <c r="L17" s="72"/>
      <c r="M17" s="72"/>
      <c r="N17" s="11"/>
      <c r="P17" s="11"/>
      <c r="Q17" s="1"/>
      <c r="R17" s="11"/>
      <c r="S17" s="1"/>
      <c r="T17" s="11"/>
      <c r="W17" s="91" t="s">
        <v>323</v>
      </c>
      <c r="X17" s="79">
        <f ca="1">SUMIF($AD$4:$BT14,$X$4,AD17:BT17)</f>
        <v>0</v>
      </c>
      <c r="Y17" s="79"/>
      <c r="Z17" s="79"/>
      <c r="AA17" s="79">
        <f t="shared" si="0"/>
        <v>3854643.1399999997</v>
      </c>
      <c r="AB17" s="85">
        <f t="shared" ca="1" si="1"/>
        <v>3854643.1399999997</v>
      </c>
      <c r="AC17" s="80"/>
      <c r="AD17" s="90"/>
      <c r="AE17" s="79"/>
      <c r="AF17" s="124"/>
      <c r="AG17" s="86"/>
      <c r="AH17" s="85">
        <v>738275</v>
      </c>
      <c r="AI17" s="85">
        <f t="shared" si="2"/>
        <v>738275</v>
      </c>
      <c r="AJ17" s="80"/>
      <c r="AK17" s="79"/>
      <c r="AL17" s="124"/>
      <c r="AM17" s="86"/>
      <c r="AN17" s="85">
        <v>823193.75</v>
      </c>
      <c r="AO17" s="85">
        <f t="shared" si="3"/>
        <v>823193.75</v>
      </c>
      <c r="AP17" s="80"/>
      <c r="AQ17" s="79"/>
      <c r="AR17" s="124"/>
      <c r="AS17" s="86"/>
      <c r="AT17" s="85">
        <v>422250</v>
      </c>
      <c r="AU17" s="85">
        <f t="shared" si="4"/>
        <v>422250</v>
      </c>
      <c r="AV17" s="80"/>
      <c r="AW17" s="79"/>
      <c r="AX17" s="124"/>
      <c r="AY17" s="86"/>
      <c r="AZ17" s="85">
        <v>552184.38</v>
      </c>
      <c r="BA17" s="85">
        <f t="shared" si="5"/>
        <v>552184.38</v>
      </c>
      <c r="BB17" s="80"/>
      <c r="BC17" s="79"/>
      <c r="BD17" s="124"/>
      <c r="BE17" s="86"/>
      <c r="BF17" s="85">
        <v>565500</v>
      </c>
      <c r="BG17" s="85">
        <f t="shared" si="6"/>
        <v>565500</v>
      </c>
      <c r="BH17" s="80"/>
      <c r="BI17" s="79">
        <v>0</v>
      </c>
      <c r="BJ17" s="87"/>
      <c r="BK17" s="86"/>
      <c r="BL17" s="85">
        <v>398855.63</v>
      </c>
      <c r="BM17" s="85">
        <f t="shared" si="7"/>
        <v>398855.63</v>
      </c>
      <c r="BN17" s="80"/>
      <c r="BO17" s="88">
        <v>0</v>
      </c>
      <c r="BP17" s="87"/>
      <c r="BQ17" s="86"/>
      <c r="BR17" s="85">
        <v>354384.38</v>
      </c>
      <c r="BS17" s="85">
        <f t="shared" si="8"/>
        <v>354384.38</v>
      </c>
      <c r="BT17" s="80"/>
    </row>
    <row r="18" spans="1:72" ht="15.75" thickBot="1" x14ac:dyDescent="0.3">
      <c r="B18" s="19" t="s">
        <v>5</v>
      </c>
      <c r="C18" s="19"/>
      <c r="D18" s="24"/>
      <c r="E18" s="19"/>
      <c r="F18" s="36">
        <f>SUM(F10:F16)</f>
        <v>252698998.34999999</v>
      </c>
      <c r="G18" s="1"/>
      <c r="H18" s="36">
        <f>SUM(H10:H16)</f>
        <v>135579061.52999997</v>
      </c>
      <c r="I18" s="1"/>
      <c r="J18" s="36">
        <f>SUM(J10:J16)</f>
        <v>117167938.75000001</v>
      </c>
      <c r="N18" s="36">
        <f>SUM(N10:N16)</f>
        <v>309865000</v>
      </c>
      <c r="P18" s="36">
        <f>SUM(P10:P16)</f>
        <v>273065000</v>
      </c>
      <c r="Q18" s="1"/>
      <c r="R18" s="36">
        <f>SUM(R10:R16)</f>
        <v>108036554.61000003</v>
      </c>
      <c r="S18" s="1"/>
      <c r="T18" s="36">
        <f>SUM(T10:T16)</f>
        <v>381101554.61000007</v>
      </c>
      <c r="W18" s="91" t="s">
        <v>322</v>
      </c>
      <c r="X18" s="79">
        <f ca="1">SUMIF($AD$4:$BT15,$X$4,AD18:BT18)</f>
        <v>15685000</v>
      </c>
      <c r="Y18" s="79"/>
      <c r="Z18" s="79"/>
      <c r="AA18" s="79">
        <f t="shared" si="0"/>
        <v>3854643.1399999997</v>
      </c>
      <c r="AB18" s="85">
        <f t="shared" ca="1" si="1"/>
        <v>19539643.140000001</v>
      </c>
      <c r="AC18" s="80">
        <f ca="1">+AB18+AB17</f>
        <v>23394286.280000001</v>
      </c>
      <c r="AD18" s="90"/>
      <c r="AE18" s="79">
        <v>1140000</v>
      </c>
      <c r="AF18" s="124"/>
      <c r="AG18" s="86"/>
      <c r="AH18" s="85">
        <v>738275</v>
      </c>
      <c r="AI18" s="85">
        <f t="shared" si="2"/>
        <v>1878275</v>
      </c>
      <c r="AJ18" s="80">
        <f>+AI18+AI17</f>
        <v>2616550</v>
      </c>
      <c r="AK18" s="79">
        <v>2530000</v>
      </c>
      <c r="AL18" s="124"/>
      <c r="AM18" s="86">
        <v>0.05</v>
      </c>
      <c r="AN18" s="85">
        <v>823193.75</v>
      </c>
      <c r="AO18" s="85">
        <f t="shared" si="3"/>
        <v>3353193.75</v>
      </c>
      <c r="AP18" s="80">
        <f>+AO18+AO17</f>
        <v>4176387.5</v>
      </c>
      <c r="AQ18" s="79">
        <v>2995000</v>
      </c>
      <c r="AR18" s="124"/>
      <c r="AS18" s="86">
        <v>0.05</v>
      </c>
      <c r="AT18" s="85">
        <v>422250</v>
      </c>
      <c r="AU18" s="85">
        <f t="shared" si="4"/>
        <v>3417250</v>
      </c>
      <c r="AV18" s="80">
        <f>+AU18+AU17</f>
        <v>3839500</v>
      </c>
      <c r="AW18" s="79">
        <v>1675000</v>
      </c>
      <c r="AX18" s="124"/>
      <c r="AY18" s="86">
        <v>0.05</v>
      </c>
      <c r="AZ18" s="85">
        <f>AZ17</f>
        <v>552184.38</v>
      </c>
      <c r="BA18" s="85">
        <f t="shared" si="5"/>
        <v>2227184.38</v>
      </c>
      <c r="BB18" s="80">
        <f>+BA18+BA17</f>
        <v>2779368.76</v>
      </c>
      <c r="BC18" s="79">
        <v>2430000</v>
      </c>
      <c r="BD18" s="124"/>
      <c r="BE18" s="86">
        <v>0.05</v>
      </c>
      <c r="BF18" s="85">
        <v>565500</v>
      </c>
      <c r="BG18" s="85">
        <f t="shared" si="6"/>
        <v>2995500</v>
      </c>
      <c r="BH18" s="80">
        <f>+BG18+BG17</f>
        <v>3561000</v>
      </c>
      <c r="BI18" s="79">
        <v>2535000</v>
      </c>
      <c r="BJ18" s="87"/>
      <c r="BK18" s="86"/>
      <c r="BL18" s="85">
        <v>398855.63</v>
      </c>
      <c r="BM18" s="85">
        <f t="shared" si="7"/>
        <v>2933855.63</v>
      </c>
      <c r="BN18" s="80">
        <f>+BM18+BM17</f>
        <v>3332711.26</v>
      </c>
      <c r="BO18" s="88">
        <v>2380000</v>
      </c>
      <c r="BP18" s="87" t="s">
        <v>198</v>
      </c>
      <c r="BQ18" s="86">
        <v>0.04</v>
      </c>
      <c r="BR18" s="85">
        <v>354384.38</v>
      </c>
      <c r="BS18" s="85">
        <f t="shared" si="8"/>
        <v>2734384.38</v>
      </c>
      <c r="BT18" s="80">
        <f>+BS18+BS17</f>
        <v>3088768.76</v>
      </c>
    </row>
    <row r="19" spans="1:72" ht="15.75" thickTop="1" x14ac:dyDescent="0.25">
      <c r="D19" s="26"/>
      <c r="P19"/>
      <c r="Q19"/>
      <c r="R19"/>
      <c r="S19"/>
      <c r="T19"/>
      <c r="W19" s="91" t="s">
        <v>321</v>
      </c>
      <c r="X19" s="79">
        <f ca="1">SUMIF($AD$4:$BT16,$X$4,AD19:BT19)</f>
        <v>0</v>
      </c>
      <c r="Y19" s="79"/>
      <c r="Z19" s="79"/>
      <c r="AA19" s="79">
        <f t="shared" si="0"/>
        <v>3480730.6399999997</v>
      </c>
      <c r="AB19" s="85">
        <f t="shared" ca="1" si="1"/>
        <v>3480730.6399999997</v>
      </c>
      <c r="AC19" s="80"/>
      <c r="AD19" s="90"/>
      <c r="AE19" s="79"/>
      <c r="AF19" s="124"/>
      <c r="AG19" s="86"/>
      <c r="AH19" s="85">
        <v>709775</v>
      </c>
      <c r="AI19" s="85">
        <f t="shared" si="2"/>
        <v>709775</v>
      </c>
      <c r="AJ19" s="80"/>
      <c r="AK19" s="79"/>
      <c r="AL19" s="124"/>
      <c r="AM19" s="86"/>
      <c r="AN19" s="85">
        <v>772593.75</v>
      </c>
      <c r="AO19" s="85">
        <f t="shared" si="3"/>
        <v>772593.75</v>
      </c>
      <c r="AP19" s="80"/>
      <c r="AQ19" s="79"/>
      <c r="AR19" s="124"/>
      <c r="AS19" s="86"/>
      <c r="AT19" s="85">
        <v>347375</v>
      </c>
      <c r="AU19" s="85">
        <f t="shared" si="4"/>
        <v>347375</v>
      </c>
      <c r="AV19" s="80"/>
      <c r="AW19" s="79"/>
      <c r="AX19" s="124"/>
      <c r="AY19" s="86"/>
      <c r="AZ19" s="85">
        <v>510309.38</v>
      </c>
      <c r="BA19" s="85">
        <f t="shared" si="5"/>
        <v>510309.38</v>
      </c>
      <c r="BB19" s="80"/>
      <c r="BC19" s="79"/>
      <c r="BD19" s="124"/>
      <c r="BE19" s="86"/>
      <c r="BF19" s="85">
        <v>504750</v>
      </c>
      <c r="BG19" s="85">
        <f t="shared" si="6"/>
        <v>504750</v>
      </c>
      <c r="BH19" s="80"/>
      <c r="BI19" s="79">
        <v>0</v>
      </c>
      <c r="BJ19" s="87"/>
      <c r="BK19" s="86"/>
      <c r="BL19" s="85">
        <v>329143.13</v>
      </c>
      <c r="BM19" s="85">
        <f t="shared" si="7"/>
        <v>329143.13</v>
      </c>
      <c r="BN19" s="80"/>
      <c r="BO19" s="88">
        <v>0</v>
      </c>
      <c r="BP19" s="87"/>
      <c r="BQ19" s="86"/>
      <c r="BR19" s="85">
        <v>306784.38</v>
      </c>
      <c r="BS19" s="85">
        <f t="shared" si="8"/>
        <v>306784.38</v>
      </c>
      <c r="BT19" s="80"/>
    </row>
    <row r="20" spans="1:72" x14ac:dyDescent="0.25">
      <c r="D20" s="26" t="s">
        <v>109</v>
      </c>
      <c r="P20"/>
      <c r="Q20"/>
      <c r="R20"/>
      <c r="S20"/>
      <c r="T20"/>
      <c r="W20" s="91" t="s">
        <v>320</v>
      </c>
      <c r="X20" s="79">
        <f ca="1">SUMIF($AD$4:$BT17,$X$4,AD20:BT20)</f>
        <v>15180000</v>
      </c>
      <c r="Y20" s="79"/>
      <c r="Z20" s="79"/>
      <c r="AA20" s="79">
        <f t="shared" si="0"/>
        <v>3480730.6399999997</v>
      </c>
      <c r="AB20" s="85">
        <f t="shared" ca="1" si="1"/>
        <v>18660730.640000001</v>
      </c>
      <c r="AC20" s="80">
        <f ca="1">+AB20+AB19</f>
        <v>22141461.280000001</v>
      </c>
      <c r="AD20" s="90"/>
      <c r="AE20" s="79">
        <v>1190000</v>
      </c>
      <c r="AF20" s="124"/>
      <c r="AG20" s="86"/>
      <c r="AH20" s="85">
        <v>709775</v>
      </c>
      <c r="AI20" s="85">
        <f t="shared" si="2"/>
        <v>1899775</v>
      </c>
      <c r="AJ20" s="80">
        <f>+AI20+AI19</f>
        <v>2609550</v>
      </c>
      <c r="AK20" s="79">
        <v>2660000</v>
      </c>
      <c r="AL20" s="124"/>
      <c r="AM20" s="86">
        <v>0.05</v>
      </c>
      <c r="AN20" s="85">
        <v>772593.75</v>
      </c>
      <c r="AO20" s="85">
        <f t="shared" si="3"/>
        <v>3432593.75</v>
      </c>
      <c r="AP20" s="80">
        <f>+AO20+AO19</f>
        <v>4205187.5</v>
      </c>
      <c r="AQ20" s="79">
        <v>3180000</v>
      </c>
      <c r="AR20" s="124"/>
      <c r="AS20" s="86">
        <v>0.05</v>
      </c>
      <c r="AT20" s="85">
        <v>347375</v>
      </c>
      <c r="AU20" s="85">
        <f t="shared" si="4"/>
        <v>3527375</v>
      </c>
      <c r="AV20" s="80">
        <f>+AU20+AU19</f>
        <v>3874750</v>
      </c>
      <c r="AW20" s="79">
        <v>1745000</v>
      </c>
      <c r="AX20" s="124"/>
      <c r="AY20" s="86">
        <v>0.05</v>
      </c>
      <c r="AZ20" s="85">
        <f>AZ19</f>
        <v>510309.38</v>
      </c>
      <c r="BA20" s="85">
        <f t="shared" si="5"/>
        <v>2255309.38</v>
      </c>
      <c r="BB20" s="80">
        <f>+BA20+BA19</f>
        <v>2765618.76</v>
      </c>
      <c r="BC20" s="79">
        <v>2550000</v>
      </c>
      <c r="BD20" s="124"/>
      <c r="BE20" s="86">
        <v>0.05</v>
      </c>
      <c r="BF20" s="85">
        <v>504750</v>
      </c>
      <c r="BG20" s="85">
        <f t="shared" si="6"/>
        <v>3054750</v>
      </c>
      <c r="BH20" s="80">
        <f>+BG20+BG19</f>
        <v>3559500</v>
      </c>
      <c r="BI20" s="79">
        <v>1375000</v>
      </c>
      <c r="BJ20" s="87" t="s">
        <v>198</v>
      </c>
      <c r="BK20" s="86"/>
      <c r="BL20" s="85">
        <v>329143.13</v>
      </c>
      <c r="BM20" s="85">
        <f t="shared" si="7"/>
        <v>1704143.13</v>
      </c>
      <c r="BN20" s="80">
        <f>+BM20+BM19</f>
        <v>2033286.2599999998</v>
      </c>
      <c r="BO20" s="88">
        <v>2480000</v>
      </c>
      <c r="BP20" s="87" t="s">
        <v>198</v>
      </c>
      <c r="BQ20" s="86">
        <v>0.03</v>
      </c>
      <c r="BR20" s="85">
        <v>306784.38</v>
      </c>
      <c r="BS20" s="85">
        <f t="shared" si="8"/>
        <v>2786784.38</v>
      </c>
      <c r="BT20" s="80">
        <f>+BS20+BS19</f>
        <v>3093568.76</v>
      </c>
    </row>
    <row r="21" spans="1:72" x14ac:dyDescent="0.25">
      <c r="D21" s="26" t="s">
        <v>34</v>
      </c>
      <c r="F21" s="10" t="s">
        <v>32</v>
      </c>
      <c r="Q21" s="1"/>
      <c r="S21" s="1"/>
      <c r="W21" s="91" t="s">
        <v>319</v>
      </c>
      <c r="X21" s="79">
        <f ca="1">SUMIF($AD$4:$BT18,$X$4,AD21:BT21)</f>
        <v>0</v>
      </c>
      <c r="Y21" s="79"/>
      <c r="Z21" s="79"/>
      <c r="AA21" s="79">
        <f t="shared" si="0"/>
        <v>3126030.6399999997</v>
      </c>
      <c r="AB21" s="85">
        <f t="shared" ca="1" si="1"/>
        <v>3126030.6399999997</v>
      </c>
      <c r="AC21" s="80"/>
      <c r="AD21" s="90"/>
      <c r="AE21" s="79"/>
      <c r="AF21" s="124"/>
      <c r="AG21" s="86"/>
      <c r="AH21" s="85">
        <v>680025</v>
      </c>
      <c r="AI21" s="85">
        <f t="shared" si="2"/>
        <v>680025</v>
      </c>
      <c r="AJ21" s="80"/>
      <c r="AK21" s="79"/>
      <c r="AL21" s="124"/>
      <c r="AM21" s="86"/>
      <c r="AN21" s="85">
        <v>706093.75</v>
      </c>
      <c r="AO21" s="85">
        <f t="shared" si="3"/>
        <v>706093.75</v>
      </c>
      <c r="AP21" s="80"/>
      <c r="AQ21" s="79"/>
      <c r="AR21" s="124"/>
      <c r="AS21" s="86"/>
      <c r="AT21" s="85">
        <v>267875</v>
      </c>
      <c r="AU21" s="85">
        <f t="shared" si="4"/>
        <v>267875</v>
      </c>
      <c r="AV21" s="80"/>
      <c r="AW21" s="79"/>
      <c r="AX21" s="124"/>
      <c r="AY21" s="86"/>
      <c r="AZ21" s="85">
        <v>466684.38</v>
      </c>
      <c r="BA21" s="85">
        <f t="shared" si="5"/>
        <v>466684.38</v>
      </c>
      <c r="BB21" s="80"/>
      <c r="BC21" s="79"/>
      <c r="BD21" s="124"/>
      <c r="BE21" s="86"/>
      <c r="BF21" s="85">
        <v>441000</v>
      </c>
      <c r="BG21" s="85">
        <f t="shared" si="6"/>
        <v>441000</v>
      </c>
      <c r="BH21" s="80"/>
      <c r="BI21" s="79">
        <v>0</v>
      </c>
      <c r="BJ21" s="87"/>
      <c r="BK21" s="86"/>
      <c r="BL21" s="85">
        <v>294768.13</v>
      </c>
      <c r="BM21" s="85">
        <f t="shared" si="7"/>
        <v>294768.13</v>
      </c>
      <c r="BN21" s="80"/>
      <c r="BO21" s="88">
        <v>0</v>
      </c>
      <c r="BP21" s="87"/>
      <c r="BQ21" s="86"/>
      <c r="BR21" s="85">
        <v>269584.38</v>
      </c>
      <c r="BS21" s="85">
        <f t="shared" si="8"/>
        <v>269584.38</v>
      </c>
      <c r="BT21" s="80"/>
    </row>
    <row r="22" spans="1:72" x14ac:dyDescent="0.25">
      <c r="D22" s="26" t="s">
        <v>35</v>
      </c>
      <c r="F22" s="10" t="s">
        <v>44</v>
      </c>
      <c r="Q22" s="1"/>
      <c r="S22" s="1"/>
      <c r="W22" s="91" t="s">
        <v>318</v>
      </c>
      <c r="X22" s="79">
        <f ca="1">SUMIF($AD$4:$BT19,$X$4,AD22:BT22)</f>
        <v>15955000</v>
      </c>
      <c r="Y22" s="79"/>
      <c r="Z22" s="79"/>
      <c r="AA22" s="79">
        <f t="shared" si="0"/>
        <v>3126030.6399999997</v>
      </c>
      <c r="AB22" s="85">
        <f t="shared" ca="1" si="1"/>
        <v>19081030.640000001</v>
      </c>
      <c r="AC22" s="80">
        <f ca="1">+AB22+AB21</f>
        <v>22207061.280000001</v>
      </c>
      <c r="AD22" s="90"/>
      <c r="AE22" s="79">
        <v>1235000</v>
      </c>
      <c r="AF22" s="124"/>
      <c r="AG22" s="86"/>
      <c r="AH22" s="85">
        <v>680025</v>
      </c>
      <c r="AI22" s="85">
        <f t="shared" si="2"/>
        <v>1915025</v>
      </c>
      <c r="AJ22" s="80">
        <f>+AI22+AI21</f>
        <v>2595050</v>
      </c>
      <c r="AK22" s="79">
        <v>2790000</v>
      </c>
      <c r="AL22" s="124"/>
      <c r="AM22" s="86">
        <v>0.05</v>
      </c>
      <c r="AN22" s="85">
        <v>706093.75</v>
      </c>
      <c r="AO22" s="85">
        <f t="shared" si="3"/>
        <v>3496093.75</v>
      </c>
      <c r="AP22" s="80">
        <f>+AO22+AO21</f>
        <v>4202187.5</v>
      </c>
      <c r="AQ22" s="79">
        <v>3375000</v>
      </c>
      <c r="AR22" s="124"/>
      <c r="AS22" s="86">
        <v>0.05</v>
      </c>
      <c r="AT22" s="85">
        <v>267875</v>
      </c>
      <c r="AU22" s="85">
        <f t="shared" si="4"/>
        <v>3642875</v>
      </c>
      <c r="AV22" s="80">
        <f>+AU22+AU21</f>
        <v>3910750</v>
      </c>
      <c r="AW22" s="79">
        <v>1815000</v>
      </c>
      <c r="AX22" s="124"/>
      <c r="AY22" s="86">
        <v>0.05</v>
      </c>
      <c r="AZ22" s="85">
        <f>AZ21</f>
        <v>466684.38</v>
      </c>
      <c r="BA22" s="85">
        <f t="shared" si="5"/>
        <v>2281684.38</v>
      </c>
      <c r="BB22" s="80">
        <f>+BA22+BA21</f>
        <v>2748368.76</v>
      </c>
      <c r="BC22" s="79">
        <v>2685000</v>
      </c>
      <c r="BD22" s="124"/>
      <c r="BE22" s="86">
        <v>0.05</v>
      </c>
      <c r="BF22" s="85">
        <v>441000</v>
      </c>
      <c r="BG22" s="85">
        <f t="shared" si="6"/>
        <v>3126000</v>
      </c>
      <c r="BH22" s="80">
        <f>+BG22+BG21</f>
        <v>3567000</v>
      </c>
      <c r="BI22" s="79">
        <v>1445000</v>
      </c>
      <c r="BJ22" s="87" t="s">
        <v>198</v>
      </c>
      <c r="BK22" s="86"/>
      <c r="BL22" s="85">
        <v>294768.13</v>
      </c>
      <c r="BM22" s="85">
        <f t="shared" si="7"/>
        <v>1739768.13</v>
      </c>
      <c r="BN22" s="80">
        <f>+BM22+BM21</f>
        <v>2034536.2599999998</v>
      </c>
      <c r="BO22" s="88">
        <v>2610000</v>
      </c>
      <c r="BP22" s="87" t="s">
        <v>198</v>
      </c>
      <c r="BQ22" s="86">
        <v>0.03</v>
      </c>
      <c r="BR22" s="85">
        <v>269584.38</v>
      </c>
      <c r="BS22" s="85">
        <f t="shared" si="8"/>
        <v>2879584.38</v>
      </c>
      <c r="BT22" s="80">
        <f>+BS22+BS21</f>
        <v>3149168.76</v>
      </c>
    </row>
    <row r="23" spans="1:72" x14ac:dyDescent="0.25">
      <c r="W23" s="91" t="s">
        <v>317</v>
      </c>
      <c r="X23" s="79">
        <f ca="1">SUMIF($AD$4:$BT20,$X$4,AD23:BT23)</f>
        <v>0</v>
      </c>
      <c r="Y23" s="79"/>
      <c r="Z23" s="79"/>
      <c r="AA23" s="79">
        <f t="shared" si="0"/>
        <v>2753255.6399999997</v>
      </c>
      <c r="AB23" s="85">
        <f t="shared" ca="1" si="1"/>
        <v>2753255.6399999997</v>
      </c>
      <c r="AC23" s="80"/>
      <c r="AD23" s="90"/>
      <c r="AE23" s="79"/>
      <c r="AF23" s="124"/>
      <c r="AG23" s="86"/>
      <c r="AH23" s="85">
        <v>649150</v>
      </c>
      <c r="AI23" s="85">
        <f t="shared" si="2"/>
        <v>649150</v>
      </c>
      <c r="AJ23" s="80"/>
      <c r="AK23" s="79"/>
      <c r="AL23" s="124"/>
      <c r="AM23" s="86"/>
      <c r="AN23" s="85">
        <v>636343.75</v>
      </c>
      <c r="AO23" s="85">
        <f t="shared" si="3"/>
        <v>636343.75</v>
      </c>
      <c r="AP23" s="80"/>
      <c r="AQ23" s="79"/>
      <c r="AR23" s="124"/>
      <c r="AS23" s="86"/>
      <c r="AT23" s="85">
        <v>183500</v>
      </c>
      <c r="AU23" s="85">
        <f t="shared" si="4"/>
        <v>183500</v>
      </c>
      <c r="AV23" s="80"/>
      <c r="AW23" s="79"/>
      <c r="AX23" s="124"/>
      <c r="AY23" s="86"/>
      <c r="AZ23" s="85">
        <v>421309.38</v>
      </c>
      <c r="BA23" s="85">
        <f t="shared" si="5"/>
        <v>421309.38</v>
      </c>
      <c r="BB23" s="80"/>
      <c r="BC23" s="79"/>
      <c r="BD23" s="124"/>
      <c r="BE23" s="86"/>
      <c r="BF23" s="85">
        <v>373875</v>
      </c>
      <c r="BG23" s="85">
        <f t="shared" si="6"/>
        <v>373875</v>
      </c>
      <c r="BH23" s="80"/>
      <c r="BI23" s="79">
        <v>0</v>
      </c>
      <c r="BJ23" s="87"/>
      <c r="BK23" s="86"/>
      <c r="BL23" s="85">
        <v>258643.13</v>
      </c>
      <c r="BM23" s="85">
        <f t="shared" si="7"/>
        <v>258643.13</v>
      </c>
      <c r="BN23" s="80"/>
      <c r="BO23" s="88">
        <v>0</v>
      </c>
      <c r="BP23" s="87"/>
      <c r="BQ23" s="86"/>
      <c r="BR23" s="85">
        <v>230434.38</v>
      </c>
      <c r="BS23" s="85">
        <f t="shared" si="8"/>
        <v>230434.38</v>
      </c>
      <c r="BT23" s="80"/>
    </row>
    <row r="24" spans="1:72" x14ac:dyDescent="0.25">
      <c r="D24" s="182" t="s">
        <v>454</v>
      </c>
      <c r="F24" s="10" t="s">
        <v>455</v>
      </c>
      <c r="W24" s="91" t="s">
        <v>316</v>
      </c>
      <c r="X24" s="79">
        <f ca="1">SUMIF($AD$4:$BT21,$X$4,AD24:BT24)</f>
        <v>16745000</v>
      </c>
      <c r="Y24" s="79"/>
      <c r="Z24" s="79"/>
      <c r="AA24" s="79">
        <f t="shared" si="0"/>
        <v>2753255.6399999997</v>
      </c>
      <c r="AB24" s="85">
        <f t="shared" ca="1" si="1"/>
        <v>19498255.640000001</v>
      </c>
      <c r="AC24" s="80">
        <f ca="1">+AB24+AB23</f>
        <v>22251511.280000001</v>
      </c>
      <c r="AD24" s="90"/>
      <c r="AE24" s="79">
        <v>1285000</v>
      </c>
      <c r="AF24" s="124"/>
      <c r="AG24" s="86"/>
      <c r="AH24" s="85">
        <v>649150</v>
      </c>
      <c r="AI24" s="85">
        <f t="shared" si="2"/>
        <v>1934150</v>
      </c>
      <c r="AJ24" s="80">
        <f>+AI24+AI23</f>
        <v>2583300</v>
      </c>
      <c r="AK24" s="79">
        <v>2930000</v>
      </c>
      <c r="AL24" s="124"/>
      <c r="AM24" s="86">
        <v>0.05</v>
      </c>
      <c r="AN24" s="85">
        <v>636343.75</v>
      </c>
      <c r="AO24" s="85">
        <f t="shared" si="3"/>
        <v>3566343.75</v>
      </c>
      <c r="AP24" s="80">
        <f>+AO24+AO23</f>
        <v>4202687.5</v>
      </c>
      <c r="AQ24" s="79">
        <v>3565000</v>
      </c>
      <c r="AR24" s="124"/>
      <c r="AS24" s="86">
        <v>0.05</v>
      </c>
      <c r="AT24" s="85">
        <v>183500</v>
      </c>
      <c r="AU24" s="85">
        <f t="shared" si="4"/>
        <v>3748500</v>
      </c>
      <c r="AV24" s="80">
        <f>+AU24+AU23</f>
        <v>3932000</v>
      </c>
      <c r="AW24" s="79">
        <v>1885000</v>
      </c>
      <c r="AX24" s="124"/>
      <c r="AY24" s="86">
        <v>0.05</v>
      </c>
      <c r="AZ24" s="85">
        <f>AZ23</f>
        <v>421309.38</v>
      </c>
      <c r="BA24" s="85">
        <f t="shared" si="5"/>
        <v>2306309.38</v>
      </c>
      <c r="BB24" s="80">
        <f>+BA24+BA23</f>
        <v>2727618.76</v>
      </c>
      <c r="BC24" s="79">
        <v>2820000</v>
      </c>
      <c r="BD24" s="124"/>
      <c r="BE24" s="86">
        <v>0.05</v>
      </c>
      <c r="BF24" s="85">
        <v>373875</v>
      </c>
      <c r="BG24" s="85">
        <f t="shared" si="6"/>
        <v>3193875</v>
      </c>
      <c r="BH24" s="80">
        <f>+BG24+BG23</f>
        <v>3567750</v>
      </c>
      <c r="BI24" s="79">
        <v>1515000</v>
      </c>
      <c r="BJ24" s="87" t="s">
        <v>198</v>
      </c>
      <c r="BK24" s="86"/>
      <c r="BL24" s="85">
        <v>258643.13</v>
      </c>
      <c r="BM24" s="85">
        <f t="shared" si="7"/>
        <v>1773643.13</v>
      </c>
      <c r="BN24" s="80">
        <f>+BM24+BM23</f>
        <v>2032286.2599999998</v>
      </c>
      <c r="BO24" s="88">
        <v>2745000</v>
      </c>
      <c r="BP24" s="87" t="s">
        <v>198</v>
      </c>
      <c r="BQ24" s="86">
        <v>0.03</v>
      </c>
      <c r="BR24" s="85">
        <v>230434.38</v>
      </c>
      <c r="BS24" s="85">
        <f t="shared" si="8"/>
        <v>2975434.38</v>
      </c>
      <c r="BT24" s="80">
        <f>+BS24+BS23</f>
        <v>3205868.76</v>
      </c>
    </row>
    <row r="25" spans="1:72" x14ac:dyDescent="0.25">
      <c r="D25" s="67"/>
      <c r="W25" s="91" t="s">
        <v>315</v>
      </c>
      <c r="X25" s="79">
        <f ca="1">SUMIF($AD$4:$BT22,$X$4,AD25:BT25)</f>
        <v>0</v>
      </c>
      <c r="Y25" s="79"/>
      <c r="Z25" s="79"/>
      <c r="AA25" s="79">
        <f t="shared" si="0"/>
        <v>2373443.1399999997</v>
      </c>
      <c r="AB25" s="85">
        <f t="shared" ca="1" si="1"/>
        <v>2373443.1399999997</v>
      </c>
      <c r="AC25" s="80"/>
      <c r="AD25" s="90"/>
      <c r="AE25" s="79"/>
      <c r="AF25" s="124"/>
      <c r="AG25" s="86"/>
      <c r="AH25" s="85">
        <v>617025</v>
      </c>
      <c r="AI25" s="85">
        <f t="shared" si="2"/>
        <v>617025</v>
      </c>
      <c r="AJ25" s="80"/>
      <c r="AK25" s="79"/>
      <c r="AL25" s="124"/>
      <c r="AM25" s="86"/>
      <c r="AN25" s="85">
        <v>563093.75</v>
      </c>
      <c r="AO25" s="85">
        <f t="shared" si="3"/>
        <v>563093.75</v>
      </c>
      <c r="AP25" s="80"/>
      <c r="AQ25" s="79"/>
      <c r="AR25" s="124"/>
      <c r="AS25" s="86"/>
      <c r="AT25" s="85">
        <v>94375</v>
      </c>
      <c r="AU25" s="85">
        <f t="shared" si="4"/>
        <v>94375</v>
      </c>
      <c r="AV25" s="80"/>
      <c r="AW25" s="79"/>
      <c r="AX25" s="124"/>
      <c r="AY25" s="86"/>
      <c r="AZ25" s="85">
        <v>374184.38</v>
      </c>
      <c r="BA25" s="85">
        <f t="shared" si="5"/>
        <v>374184.38</v>
      </c>
      <c r="BB25" s="80"/>
      <c r="BC25" s="79"/>
      <c r="BD25" s="124"/>
      <c r="BE25" s="86"/>
      <c r="BF25" s="85">
        <v>303375</v>
      </c>
      <c r="BG25" s="85">
        <f t="shared" si="6"/>
        <v>303375</v>
      </c>
      <c r="BH25" s="80"/>
      <c r="BI25" s="79">
        <v>0</v>
      </c>
      <c r="BJ25" s="87"/>
      <c r="BK25" s="86"/>
      <c r="BL25" s="85">
        <v>232130.63</v>
      </c>
      <c r="BM25" s="85">
        <f t="shared" si="7"/>
        <v>232130.63</v>
      </c>
      <c r="BN25" s="80"/>
      <c r="BO25" s="88">
        <v>0</v>
      </c>
      <c r="BP25" s="87"/>
      <c r="BQ25" s="86"/>
      <c r="BR25" s="85">
        <v>189259.38</v>
      </c>
      <c r="BS25" s="85">
        <f t="shared" si="8"/>
        <v>189259.38</v>
      </c>
      <c r="BT25" s="80"/>
    </row>
    <row r="26" spans="1:72" x14ac:dyDescent="0.25">
      <c r="W26" s="91" t="s">
        <v>314</v>
      </c>
      <c r="X26" s="79">
        <f ca="1">SUMIF($AD$4:$BT23,$X$4,AD26:BT26)</f>
        <v>15275000</v>
      </c>
      <c r="Y26" s="79"/>
      <c r="Z26" s="79"/>
      <c r="AA26" s="79">
        <f t="shared" si="0"/>
        <v>2373443.1399999997</v>
      </c>
      <c r="AB26" s="85">
        <f t="shared" ca="1" si="1"/>
        <v>17648443.140000001</v>
      </c>
      <c r="AC26" s="80">
        <f ca="1">+AB26+AB25</f>
        <v>20021886.280000001</v>
      </c>
      <c r="AD26" s="90"/>
      <c r="AE26" s="79">
        <v>1335000</v>
      </c>
      <c r="AF26" s="124"/>
      <c r="AG26" s="86"/>
      <c r="AH26" s="85">
        <v>617025</v>
      </c>
      <c r="AI26" s="85">
        <f t="shared" si="2"/>
        <v>1952025</v>
      </c>
      <c r="AJ26" s="80">
        <f>+AI26+AI25</f>
        <v>2569050</v>
      </c>
      <c r="AK26" s="79">
        <v>3075000</v>
      </c>
      <c r="AL26" s="124"/>
      <c r="AM26" s="86">
        <v>0.05</v>
      </c>
      <c r="AN26" s="85">
        <v>563093.75</v>
      </c>
      <c r="AO26" s="85">
        <f t="shared" si="3"/>
        <v>3638093.75</v>
      </c>
      <c r="AP26" s="80">
        <f>+AO26+AO25</f>
        <v>4201187.5</v>
      </c>
      <c r="AQ26" s="79">
        <v>3775000</v>
      </c>
      <c r="AR26" s="124"/>
      <c r="AS26" s="86">
        <v>0.05</v>
      </c>
      <c r="AT26" s="85">
        <v>94375</v>
      </c>
      <c r="AU26" s="85">
        <f t="shared" si="4"/>
        <v>3869375</v>
      </c>
      <c r="AV26" s="80">
        <f>+AU26+AU25</f>
        <v>3963750</v>
      </c>
      <c r="AW26" s="79">
        <v>1980000</v>
      </c>
      <c r="AX26" s="124"/>
      <c r="AY26" s="86">
        <v>0.05</v>
      </c>
      <c r="AZ26" s="85">
        <f>AZ25</f>
        <v>374184.38</v>
      </c>
      <c r="BA26" s="85">
        <f t="shared" si="5"/>
        <v>2354184.38</v>
      </c>
      <c r="BB26" s="80">
        <f>+BA26+BA25</f>
        <v>2728368.76</v>
      </c>
      <c r="BC26" s="79">
        <v>625000</v>
      </c>
      <c r="BD26" s="124"/>
      <c r="BE26" s="86">
        <v>0.05</v>
      </c>
      <c r="BF26" s="85">
        <v>303375</v>
      </c>
      <c r="BG26" s="85">
        <f t="shared" si="6"/>
        <v>928375</v>
      </c>
      <c r="BH26" s="80">
        <f>+BG26+BG25</f>
        <v>1231750</v>
      </c>
      <c r="BI26" s="79">
        <v>1595000</v>
      </c>
      <c r="BJ26" s="87" t="s">
        <v>198</v>
      </c>
      <c r="BK26" s="86"/>
      <c r="BL26" s="85">
        <v>232130.63</v>
      </c>
      <c r="BM26" s="85">
        <f t="shared" si="7"/>
        <v>1827130.63</v>
      </c>
      <c r="BN26" s="80">
        <f>+BM26+BM25</f>
        <v>2059261.2599999998</v>
      </c>
      <c r="BO26" s="88">
        <v>2890000</v>
      </c>
      <c r="BP26" s="87" t="s">
        <v>198</v>
      </c>
      <c r="BQ26" s="86">
        <v>0.03</v>
      </c>
      <c r="BR26" s="85">
        <v>189259.38</v>
      </c>
      <c r="BS26" s="85">
        <f t="shared" si="8"/>
        <v>3079259.38</v>
      </c>
      <c r="BT26" s="80">
        <f>+BS26+BS25</f>
        <v>3268518.76</v>
      </c>
    </row>
    <row r="27" spans="1:72" x14ac:dyDescent="0.25">
      <c r="D27" s="26" t="s">
        <v>65</v>
      </c>
      <c r="W27" s="91" t="s">
        <v>313</v>
      </c>
      <c r="X27" s="79">
        <f ca="1">SUMIF($AD$4:$BT24,$X$4,AD27:BT27)</f>
        <v>0</v>
      </c>
      <c r="Y27" s="79"/>
      <c r="Z27" s="79"/>
      <c r="AA27" s="79">
        <f t="shared" si="0"/>
        <v>2028443.1399999997</v>
      </c>
      <c r="AB27" s="85">
        <f t="shared" ca="1" si="1"/>
        <v>2028443.1399999997</v>
      </c>
      <c r="AC27" s="80"/>
      <c r="AD27" s="90"/>
      <c r="AE27" s="79"/>
      <c r="AF27" s="124"/>
      <c r="AG27" s="86"/>
      <c r="AH27" s="85">
        <v>583650</v>
      </c>
      <c r="AI27" s="85">
        <f t="shared" si="2"/>
        <v>583650</v>
      </c>
      <c r="AJ27" s="80"/>
      <c r="AK27" s="79"/>
      <c r="AL27" s="124"/>
      <c r="AM27" s="86"/>
      <c r="AN27" s="85">
        <v>486218.75</v>
      </c>
      <c r="AO27" s="85">
        <f t="shared" si="3"/>
        <v>486218.75</v>
      </c>
      <c r="AP27" s="80"/>
      <c r="AQ27" s="79"/>
      <c r="AR27" s="124"/>
      <c r="AS27" s="86"/>
      <c r="AT27" s="85"/>
      <c r="AU27" s="85">
        <f t="shared" si="4"/>
        <v>0</v>
      </c>
      <c r="AV27" s="80"/>
      <c r="AW27" s="79"/>
      <c r="AX27" s="124"/>
      <c r="AY27" s="86"/>
      <c r="AZ27" s="85">
        <v>324684.38</v>
      </c>
      <c r="BA27" s="85">
        <f t="shared" si="5"/>
        <v>324684.38</v>
      </c>
      <c r="BB27" s="80"/>
      <c r="BC27" s="79"/>
      <c r="BD27" s="124"/>
      <c r="BE27" s="86"/>
      <c r="BF27" s="85">
        <v>287750</v>
      </c>
      <c r="BG27" s="85">
        <f t="shared" si="6"/>
        <v>287750</v>
      </c>
      <c r="BH27" s="80"/>
      <c r="BI27" s="79">
        <v>0</v>
      </c>
      <c r="BJ27" s="87"/>
      <c r="BK27" s="86"/>
      <c r="BL27" s="85">
        <v>200230.63</v>
      </c>
      <c r="BM27" s="85">
        <f t="shared" si="7"/>
        <v>200230.63</v>
      </c>
      <c r="BN27" s="80"/>
      <c r="BO27" s="79">
        <v>0</v>
      </c>
      <c r="BP27" s="87"/>
      <c r="BQ27" s="86"/>
      <c r="BR27" s="85">
        <v>145909.38</v>
      </c>
      <c r="BS27" s="85">
        <f t="shared" si="8"/>
        <v>145909.38</v>
      </c>
      <c r="BT27" s="80"/>
    </row>
    <row r="28" spans="1:72" ht="15.75" x14ac:dyDescent="0.25">
      <c r="A28" s="13" t="s">
        <v>15</v>
      </c>
      <c r="B28" s="13" t="s">
        <v>37</v>
      </c>
      <c r="C28" s="14"/>
      <c r="D28" s="14"/>
      <c r="E28" s="14"/>
      <c r="F28" s="14"/>
      <c r="W28" s="91" t="s">
        <v>312</v>
      </c>
      <c r="X28" s="79">
        <f ca="1">SUMIF($AD$4:$BT25,$X$4,AD28:BT28)</f>
        <v>12025000</v>
      </c>
      <c r="Y28" s="79"/>
      <c r="Z28" s="79"/>
      <c r="AA28" s="79">
        <f t="shared" si="0"/>
        <v>2028443.1399999997</v>
      </c>
      <c r="AB28" s="85">
        <f t="shared" ca="1" si="1"/>
        <v>14053443.140000001</v>
      </c>
      <c r="AC28" s="80">
        <f ca="1">+AB28+AB27</f>
        <v>16081886.280000001</v>
      </c>
      <c r="AD28" s="90"/>
      <c r="AE28" s="79">
        <v>1375000</v>
      </c>
      <c r="AF28" s="124"/>
      <c r="AG28" s="86"/>
      <c r="AH28" s="85">
        <v>583650</v>
      </c>
      <c r="AI28" s="85">
        <f t="shared" si="2"/>
        <v>1958650</v>
      </c>
      <c r="AJ28" s="80">
        <f>+AI28+AI27</f>
        <v>2542300</v>
      </c>
      <c r="AK28" s="79">
        <v>3200000</v>
      </c>
      <c r="AL28" s="124"/>
      <c r="AM28" s="86">
        <v>0.05</v>
      </c>
      <c r="AN28" s="85">
        <v>486218.75</v>
      </c>
      <c r="AO28" s="85">
        <f t="shared" si="3"/>
        <v>3686218.75</v>
      </c>
      <c r="AP28" s="80">
        <f>+AO28+AO27</f>
        <v>4172437.5</v>
      </c>
      <c r="AQ28" s="79"/>
      <c r="AR28" s="124"/>
      <c r="AS28" s="86">
        <v>0.05</v>
      </c>
      <c r="AT28" s="85"/>
      <c r="AU28" s="85">
        <f t="shared" si="4"/>
        <v>0</v>
      </c>
      <c r="AV28" s="80">
        <f>+AU28+AU27</f>
        <v>0</v>
      </c>
      <c r="AW28" s="79">
        <v>2080000</v>
      </c>
      <c r="AX28" s="124"/>
      <c r="AY28" s="86">
        <v>0.05</v>
      </c>
      <c r="AZ28" s="85">
        <f>AZ27</f>
        <v>324684.38</v>
      </c>
      <c r="BA28" s="85">
        <f t="shared" si="5"/>
        <v>2404684.38</v>
      </c>
      <c r="BB28" s="80">
        <f>+BA28+BA27</f>
        <v>2729368.76</v>
      </c>
      <c r="BC28" s="79">
        <v>650000</v>
      </c>
      <c r="BD28" s="124"/>
      <c r="BE28" s="86">
        <v>0.05</v>
      </c>
      <c r="BF28" s="85">
        <v>287750</v>
      </c>
      <c r="BG28" s="85">
        <f t="shared" si="6"/>
        <v>937750</v>
      </c>
      <c r="BH28" s="80">
        <f>+BG28+BG27</f>
        <v>1225500</v>
      </c>
      <c r="BI28" s="79">
        <v>1675000</v>
      </c>
      <c r="BJ28" s="87" t="s">
        <v>198</v>
      </c>
      <c r="BK28" s="86"/>
      <c r="BL28" s="85">
        <v>200230.63</v>
      </c>
      <c r="BM28" s="85">
        <f t="shared" si="7"/>
        <v>1875230.63</v>
      </c>
      <c r="BN28" s="80">
        <f>+BM28+BM27</f>
        <v>2075461.2599999998</v>
      </c>
      <c r="BO28" s="88">
        <v>3045000</v>
      </c>
      <c r="BP28" s="87" t="s">
        <v>198</v>
      </c>
      <c r="BQ28" s="86">
        <v>0.03</v>
      </c>
      <c r="BR28" s="85">
        <v>145909.38</v>
      </c>
      <c r="BS28" s="85">
        <f t="shared" si="8"/>
        <v>3190909.38</v>
      </c>
      <c r="BT28" s="80">
        <f>+BS28+BS27</f>
        <v>3336818.76</v>
      </c>
    </row>
    <row r="29" spans="1:72" x14ac:dyDescent="0.25">
      <c r="W29" s="91">
        <v>11293</v>
      </c>
      <c r="X29" s="79">
        <f ca="1">SUMIF($AD$4:$BT26,$X$4,AD29:BT29)</f>
        <v>0</v>
      </c>
      <c r="Y29" s="79"/>
      <c r="Z29" s="79"/>
      <c r="AA29" s="79">
        <f t="shared" si="0"/>
        <v>1811799.3899999997</v>
      </c>
      <c r="AB29" s="85">
        <f t="shared" ca="1" si="1"/>
        <v>1811799.3899999997</v>
      </c>
      <c r="AC29" s="80"/>
      <c r="AD29" s="90"/>
      <c r="AE29" s="79"/>
      <c r="AF29" s="124"/>
      <c r="AG29" s="86"/>
      <c r="AH29" s="85">
        <v>556150</v>
      </c>
      <c r="AI29" s="85">
        <f t="shared" si="2"/>
        <v>556150</v>
      </c>
      <c r="AJ29" s="80"/>
      <c r="AK29" s="79"/>
      <c r="AL29" s="124"/>
      <c r="AM29" s="86"/>
      <c r="AN29" s="85">
        <v>438218.75</v>
      </c>
      <c r="AO29" s="85">
        <f t="shared" si="3"/>
        <v>438218.75</v>
      </c>
      <c r="AP29" s="80"/>
      <c r="AQ29" s="79"/>
      <c r="AR29" s="124"/>
      <c r="AS29" s="86"/>
      <c r="AT29" s="85"/>
      <c r="AU29" s="85">
        <f t="shared" si="4"/>
        <v>0</v>
      </c>
      <c r="AV29" s="80"/>
      <c r="AW29" s="79"/>
      <c r="AX29" s="124"/>
      <c r="AY29" s="86"/>
      <c r="AZ29" s="85">
        <v>272684.38</v>
      </c>
      <c r="BA29" s="85">
        <f t="shared" si="5"/>
        <v>272684.38</v>
      </c>
      <c r="BB29" s="80"/>
      <c r="BC29" s="79"/>
      <c r="BD29" s="124"/>
      <c r="BE29" s="86"/>
      <c r="BF29" s="85">
        <v>271500</v>
      </c>
      <c r="BG29" s="85">
        <f t="shared" si="6"/>
        <v>271500</v>
      </c>
      <c r="BH29" s="80"/>
      <c r="BI29" s="79">
        <v>0</v>
      </c>
      <c r="BJ29" s="87"/>
      <c r="BK29" s="86"/>
      <c r="BL29" s="85">
        <v>173011.88</v>
      </c>
      <c r="BM29" s="85">
        <f t="shared" si="7"/>
        <v>173011.88</v>
      </c>
      <c r="BN29" s="80"/>
      <c r="BO29" s="88"/>
      <c r="BP29" s="87"/>
      <c r="BQ29" s="86"/>
      <c r="BR29" s="85">
        <v>100234.38</v>
      </c>
      <c r="BS29" s="85">
        <f t="shared" si="8"/>
        <v>100234.38</v>
      </c>
      <c r="BT29" s="80"/>
    </row>
    <row r="30" spans="1:72" x14ac:dyDescent="0.25">
      <c r="B30" s="17" t="s">
        <v>6</v>
      </c>
      <c r="D30" s="28" t="s">
        <v>29</v>
      </c>
      <c r="W30" s="125">
        <v>11475</v>
      </c>
      <c r="X30" s="79">
        <f ca="1">SUMIF($AD$4:$BT27,$X$4,AD30:BT30)</f>
        <v>12505000</v>
      </c>
      <c r="Y30" s="79"/>
      <c r="Z30" s="79"/>
      <c r="AA30" s="79">
        <f t="shared" si="0"/>
        <v>1811799.3899999997</v>
      </c>
      <c r="AB30" s="85">
        <f t="shared" ca="1" si="1"/>
        <v>14316799.390000001</v>
      </c>
      <c r="AC30" s="80">
        <f ca="1">+AB30+AB29</f>
        <v>16128598.780000001</v>
      </c>
      <c r="AD30" s="90"/>
      <c r="AE30" s="79">
        <v>1415000</v>
      </c>
      <c r="AF30" s="124"/>
      <c r="AG30" s="86"/>
      <c r="AH30" s="85">
        <v>556150</v>
      </c>
      <c r="AI30" s="85">
        <f t="shared" si="2"/>
        <v>1971150</v>
      </c>
      <c r="AJ30" s="80">
        <f>+AI30+AI29</f>
        <v>2527300</v>
      </c>
      <c r="AK30" s="79">
        <v>3330000</v>
      </c>
      <c r="AL30" s="124"/>
      <c r="AM30" s="86">
        <v>0.05</v>
      </c>
      <c r="AN30" s="85">
        <v>438218.75</v>
      </c>
      <c r="AO30" s="85">
        <f t="shared" si="3"/>
        <v>3768218.75</v>
      </c>
      <c r="AP30" s="80">
        <f>+AO30+AO29</f>
        <v>4206437.5</v>
      </c>
      <c r="AQ30" s="79"/>
      <c r="AR30" s="124"/>
      <c r="AS30" s="86">
        <v>0.05</v>
      </c>
      <c r="AT30" s="85"/>
      <c r="AU30" s="85">
        <f t="shared" si="4"/>
        <v>0</v>
      </c>
      <c r="AV30" s="80">
        <f>+AU30+AU29</f>
        <v>0</v>
      </c>
      <c r="AW30" s="79">
        <v>2185000</v>
      </c>
      <c r="AX30" s="124"/>
      <c r="AY30" s="86">
        <v>0.05</v>
      </c>
      <c r="AZ30" s="85">
        <f>AZ29</f>
        <v>272684.38</v>
      </c>
      <c r="BA30" s="85">
        <f t="shared" si="5"/>
        <v>2457684.38</v>
      </c>
      <c r="BB30" s="80">
        <f>+BA30+BA29</f>
        <v>2730368.76</v>
      </c>
      <c r="BC30" s="79">
        <v>680000</v>
      </c>
      <c r="BD30" s="124"/>
      <c r="BE30" s="86">
        <v>0.05</v>
      </c>
      <c r="BF30" s="85">
        <v>271500</v>
      </c>
      <c r="BG30" s="85">
        <f t="shared" si="6"/>
        <v>951500</v>
      </c>
      <c r="BH30" s="80">
        <f>+BG30+BG29</f>
        <v>1223000</v>
      </c>
      <c r="BI30" s="79">
        <v>1755000</v>
      </c>
      <c r="BJ30" s="87" t="s">
        <v>198</v>
      </c>
      <c r="BK30" s="86"/>
      <c r="BL30" s="85">
        <v>173011.88</v>
      </c>
      <c r="BM30" s="85">
        <f t="shared" si="7"/>
        <v>1928011.88</v>
      </c>
      <c r="BN30" s="80">
        <f>+BM30+BM29</f>
        <v>2101023.7599999998</v>
      </c>
      <c r="BO30" s="88">
        <v>3140000</v>
      </c>
      <c r="BP30" s="87" t="s">
        <v>198</v>
      </c>
      <c r="BQ30" s="86">
        <v>3.125E-2</v>
      </c>
      <c r="BR30" s="85">
        <v>100234.38</v>
      </c>
      <c r="BS30" s="85">
        <f t="shared" si="8"/>
        <v>3240234.38</v>
      </c>
      <c r="BT30" s="80">
        <f>+BS30+BS29</f>
        <v>3340468.76</v>
      </c>
    </row>
    <row r="31" spans="1:72" x14ac:dyDescent="0.25">
      <c r="B31" s="19"/>
      <c r="W31" s="125">
        <v>11658</v>
      </c>
      <c r="X31" s="79">
        <f ca="1">SUMIF($AD$4:$BT28,$X$4,AD31:BT31)</f>
        <v>0</v>
      </c>
      <c r="Y31" s="79"/>
      <c r="Z31" s="79"/>
      <c r="AA31" s="79">
        <f t="shared" si="0"/>
        <v>1577761.8899999997</v>
      </c>
      <c r="AB31" s="85">
        <f t="shared" ca="1" si="1"/>
        <v>1577761.8899999997</v>
      </c>
      <c r="AC31" s="80"/>
      <c r="AD31" s="90"/>
      <c r="AE31" s="79"/>
      <c r="AF31" s="124"/>
      <c r="AG31" s="86"/>
      <c r="AH31" s="85">
        <v>527850</v>
      </c>
      <c r="AI31" s="85">
        <f t="shared" si="2"/>
        <v>527850</v>
      </c>
      <c r="AJ31" s="80"/>
      <c r="AK31" s="79"/>
      <c r="AL31" s="124"/>
      <c r="AM31" s="86"/>
      <c r="AN31" s="85">
        <v>388268.75</v>
      </c>
      <c r="AO31" s="85">
        <f t="shared" si="3"/>
        <v>388268.75</v>
      </c>
      <c r="AP31" s="80"/>
      <c r="AQ31" s="79"/>
      <c r="AR31" s="124"/>
      <c r="AS31" s="86"/>
      <c r="AT31" s="85"/>
      <c r="AU31" s="85">
        <f t="shared" si="4"/>
        <v>0</v>
      </c>
      <c r="AV31" s="80"/>
      <c r="AW31" s="79"/>
      <c r="AX31" s="124"/>
      <c r="AY31" s="86"/>
      <c r="AZ31" s="85">
        <v>218059.38</v>
      </c>
      <c r="BA31" s="85">
        <f t="shared" si="5"/>
        <v>218059.38</v>
      </c>
      <c r="BB31" s="80"/>
      <c r="BC31" s="79"/>
      <c r="BD31" s="124"/>
      <c r="BE31" s="86"/>
      <c r="BF31" s="85">
        <v>254500</v>
      </c>
      <c r="BG31" s="85">
        <f t="shared" si="6"/>
        <v>254500</v>
      </c>
      <c r="BH31" s="80"/>
      <c r="BI31" s="79">
        <v>0</v>
      </c>
      <c r="BJ31" s="87"/>
      <c r="BK31" s="86"/>
      <c r="BL31" s="85">
        <v>137911.88</v>
      </c>
      <c r="BM31" s="85">
        <f t="shared" si="7"/>
        <v>137911.88</v>
      </c>
      <c r="BN31" s="80"/>
      <c r="BO31" s="88"/>
      <c r="BP31" s="87"/>
      <c r="BQ31" s="86"/>
      <c r="BR31" s="85">
        <v>51171.88</v>
      </c>
      <c r="BS31" s="85">
        <f t="shared" si="8"/>
        <v>51171.88</v>
      </c>
      <c r="BT31" s="80"/>
    </row>
    <row r="32" spans="1:72" ht="15" customHeight="1" x14ac:dyDescent="0.25">
      <c r="B32" s="195">
        <v>2012</v>
      </c>
      <c r="C32" s="37"/>
      <c r="D32" s="207" t="s">
        <v>467</v>
      </c>
      <c r="E32" s="207"/>
      <c r="F32" s="207"/>
      <c r="G32" s="207"/>
      <c r="H32" s="207"/>
      <c r="I32" s="207"/>
      <c r="J32" s="207"/>
      <c r="K32" s="207"/>
      <c r="L32" s="207"/>
      <c r="M32" s="207"/>
      <c r="N32" s="207"/>
      <c r="O32" s="207"/>
      <c r="P32" s="207"/>
      <c r="Q32" s="207"/>
      <c r="R32" s="207"/>
      <c r="S32" s="207"/>
      <c r="W32" s="125">
        <v>11841</v>
      </c>
      <c r="X32" s="79">
        <f ca="1">SUMIF($AD$4:$BT29,$X$4,AD32:BT32)</f>
        <v>13020000</v>
      </c>
      <c r="Y32" s="79"/>
      <c r="Z32" s="79"/>
      <c r="AA32" s="79">
        <f t="shared" si="0"/>
        <v>1577761.8899999997</v>
      </c>
      <c r="AB32" s="85">
        <f t="shared" ca="1" si="1"/>
        <v>14597761.890000001</v>
      </c>
      <c r="AC32" s="80">
        <f ca="1">+AB32+AB31</f>
        <v>16175523.780000001</v>
      </c>
      <c r="AD32" s="90"/>
      <c r="AE32" s="79">
        <v>1460000</v>
      </c>
      <c r="AF32" s="124"/>
      <c r="AG32" s="86"/>
      <c r="AH32" s="85">
        <v>527850</v>
      </c>
      <c r="AI32" s="85">
        <f t="shared" si="2"/>
        <v>1987850</v>
      </c>
      <c r="AJ32" s="80">
        <f>+AI32+AI31</f>
        <v>2515700</v>
      </c>
      <c r="AK32" s="79">
        <v>3440000</v>
      </c>
      <c r="AL32" s="124"/>
      <c r="AM32" s="86">
        <v>3.125E-2</v>
      </c>
      <c r="AN32" s="85">
        <v>388268.75</v>
      </c>
      <c r="AO32" s="85">
        <f t="shared" si="3"/>
        <v>3828268.75</v>
      </c>
      <c r="AP32" s="80">
        <f>+AO32+AO31</f>
        <v>4216537.5</v>
      </c>
      <c r="AQ32" s="79"/>
      <c r="AR32" s="124"/>
      <c r="AS32" s="86">
        <v>3.125E-2</v>
      </c>
      <c r="AT32" s="85"/>
      <c r="AU32" s="85">
        <f t="shared" si="4"/>
        <v>0</v>
      </c>
      <c r="AV32" s="80">
        <f>+AU32+AU31</f>
        <v>0</v>
      </c>
      <c r="AW32" s="79">
        <v>2295000</v>
      </c>
      <c r="AX32" s="124"/>
      <c r="AY32" s="86">
        <v>3.125E-2</v>
      </c>
      <c r="AZ32" s="85">
        <f>AZ31</f>
        <v>218059.38</v>
      </c>
      <c r="BA32" s="85">
        <f t="shared" si="5"/>
        <v>2513059.38</v>
      </c>
      <c r="BB32" s="80">
        <f>+BA32+BA31</f>
        <v>2731118.76</v>
      </c>
      <c r="BC32" s="79">
        <v>705000</v>
      </c>
      <c r="BD32" s="124"/>
      <c r="BE32" s="86">
        <v>0.05</v>
      </c>
      <c r="BF32" s="85">
        <v>254500</v>
      </c>
      <c r="BG32" s="85">
        <f t="shared" si="6"/>
        <v>959500</v>
      </c>
      <c r="BH32" s="80">
        <f>+BG32+BG31</f>
        <v>1214000</v>
      </c>
      <c r="BI32" s="79">
        <v>1845000</v>
      </c>
      <c r="BJ32" s="87" t="s">
        <v>198</v>
      </c>
      <c r="BK32" s="86"/>
      <c r="BL32" s="85">
        <v>137911.88</v>
      </c>
      <c r="BM32" s="85">
        <f t="shared" si="7"/>
        <v>1982911.88</v>
      </c>
      <c r="BN32" s="80">
        <f>+BM32+BM31</f>
        <v>2120823.7599999998</v>
      </c>
      <c r="BO32" s="88">
        <v>3275000</v>
      </c>
      <c r="BP32" s="87" t="s">
        <v>198</v>
      </c>
      <c r="BQ32" s="86">
        <v>3.125E-2</v>
      </c>
      <c r="BR32" s="85">
        <v>51171.88</v>
      </c>
      <c r="BS32" s="85">
        <f t="shared" si="8"/>
        <v>3326171.88</v>
      </c>
      <c r="BT32" s="80">
        <f>+BS32+BS31</f>
        <v>3377343.76</v>
      </c>
    </row>
    <row r="33" spans="2:72" ht="15" customHeight="1" x14ac:dyDescent="0.25">
      <c r="B33" s="195"/>
      <c r="D33" s="207"/>
      <c r="E33" s="207"/>
      <c r="F33" s="207"/>
      <c r="G33" s="207"/>
      <c r="H33" s="207"/>
      <c r="I33" s="207"/>
      <c r="J33" s="207"/>
      <c r="K33" s="207"/>
      <c r="L33" s="207"/>
      <c r="M33" s="207"/>
      <c r="N33" s="207"/>
      <c r="O33" s="207"/>
      <c r="P33" s="207"/>
      <c r="Q33" s="207"/>
      <c r="R33" s="207"/>
      <c r="S33" s="207"/>
      <c r="W33" s="125">
        <v>12024</v>
      </c>
      <c r="X33" s="79">
        <f ca="1">SUMIF($AD$4:$BT30,$X$4,AD33:BT33)</f>
        <v>0</v>
      </c>
      <c r="Y33" s="79"/>
      <c r="Z33" s="79"/>
      <c r="AA33" s="79">
        <f t="shared" si="0"/>
        <v>1358405.63</v>
      </c>
      <c r="AB33" s="85">
        <f t="shared" ca="1" si="1"/>
        <v>1358405.63</v>
      </c>
      <c r="AC33" s="80"/>
      <c r="AD33" s="90"/>
      <c r="AE33" s="79"/>
      <c r="AF33" s="124"/>
      <c r="AG33" s="86"/>
      <c r="AH33" s="85">
        <v>505950</v>
      </c>
      <c r="AI33" s="85">
        <f t="shared" si="2"/>
        <v>505950</v>
      </c>
      <c r="AJ33" s="80"/>
      <c r="AK33" s="79"/>
      <c r="AL33" s="124"/>
      <c r="AM33" s="86"/>
      <c r="AN33" s="85">
        <v>332368.75</v>
      </c>
      <c r="AO33" s="85">
        <f t="shared" si="3"/>
        <v>332368.75</v>
      </c>
      <c r="AP33" s="80"/>
      <c r="AQ33" s="79"/>
      <c r="AR33" s="124"/>
      <c r="AS33" s="86"/>
      <c r="AT33" s="85"/>
      <c r="AU33" s="85">
        <f t="shared" si="4"/>
        <v>0</v>
      </c>
      <c r="AV33" s="80"/>
      <c r="AW33" s="79"/>
      <c r="AX33" s="124"/>
      <c r="AY33" s="86"/>
      <c r="AZ33" s="85">
        <v>182200</v>
      </c>
      <c r="BA33" s="85">
        <f t="shared" si="5"/>
        <v>182200</v>
      </c>
      <c r="BB33" s="80"/>
      <c r="BC33" s="79"/>
      <c r="BD33" s="124"/>
      <c r="BE33" s="86"/>
      <c r="BF33" s="85">
        <v>236875</v>
      </c>
      <c r="BG33" s="85">
        <f t="shared" si="6"/>
        <v>236875</v>
      </c>
      <c r="BH33" s="80"/>
      <c r="BI33" s="79">
        <v>0</v>
      </c>
      <c r="BJ33" s="87"/>
      <c r="BK33" s="86"/>
      <c r="BL33" s="85">
        <v>101011.88</v>
      </c>
      <c r="BM33" s="85">
        <f t="shared" si="7"/>
        <v>101011.88</v>
      </c>
      <c r="BN33" s="80"/>
      <c r="BO33" s="88"/>
      <c r="BP33" s="87"/>
      <c r="BQ33" s="86"/>
      <c r="BR33" s="85"/>
      <c r="BS33" s="85"/>
      <c r="BT33" s="80"/>
    </row>
    <row r="34" spans="2:72" ht="15" customHeight="1" x14ac:dyDescent="0.25">
      <c r="B34" s="195"/>
      <c r="D34" s="207"/>
      <c r="E34" s="207"/>
      <c r="F34" s="207"/>
      <c r="G34" s="207"/>
      <c r="H34" s="207"/>
      <c r="I34" s="207"/>
      <c r="J34" s="207"/>
      <c r="K34" s="207"/>
      <c r="L34" s="207"/>
      <c r="M34" s="207"/>
      <c r="N34" s="207"/>
      <c r="O34" s="207"/>
      <c r="P34" s="207"/>
      <c r="Q34" s="207"/>
      <c r="R34" s="207"/>
      <c r="S34" s="207"/>
      <c r="W34" s="125">
        <v>12206</v>
      </c>
      <c r="X34" s="79">
        <f ca="1">SUMIF($AD$4:$BT31,$X$4,AD34:BT34)</f>
        <v>10145000</v>
      </c>
      <c r="Y34" s="79"/>
      <c r="Z34" s="79"/>
      <c r="AA34" s="79">
        <f t="shared" si="0"/>
        <v>1358405.63</v>
      </c>
      <c r="AB34" s="85">
        <f t="shared" ca="1" si="1"/>
        <v>11503405.629999999</v>
      </c>
      <c r="AC34" s="80">
        <f ca="1">+AB34+AB33</f>
        <v>12861811.259999998</v>
      </c>
      <c r="AD34" s="90"/>
      <c r="AE34" s="79">
        <v>1505000</v>
      </c>
      <c r="AF34" s="124"/>
      <c r="AG34" s="86"/>
      <c r="AH34" s="85">
        <v>505950</v>
      </c>
      <c r="AI34" s="85">
        <f t="shared" si="2"/>
        <v>2010950</v>
      </c>
      <c r="AJ34" s="80">
        <f>+AI34+AI33</f>
        <v>2516900</v>
      </c>
      <c r="AK34" s="79">
        <v>3560000</v>
      </c>
      <c r="AL34" s="124"/>
      <c r="AM34" s="86">
        <v>3.2500000000000001E-2</v>
      </c>
      <c r="AN34" s="85">
        <v>332368.75</v>
      </c>
      <c r="AO34" s="85">
        <f t="shared" si="3"/>
        <v>3892368.75</v>
      </c>
      <c r="AP34" s="80">
        <f>+AO34+AO33</f>
        <v>4224737.5</v>
      </c>
      <c r="AQ34" s="79"/>
      <c r="AR34" s="124"/>
      <c r="AS34" s="86">
        <v>3.2500000000000001E-2</v>
      </c>
      <c r="AT34" s="85"/>
      <c r="AU34" s="85">
        <f t="shared" si="4"/>
        <v>0</v>
      </c>
      <c r="AV34" s="80">
        <f>+AU34+AU33</f>
        <v>0</v>
      </c>
      <c r="AW34" s="79">
        <v>2410000</v>
      </c>
      <c r="AX34" s="124"/>
      <c r="AY34" s="86">
        <v>3.2500000000000001E-2</v>
      </c>
      <c r="AZ34" s="85">
        <f>AZ33</f>
        <v>182200</v>
      </c>
      <c r="BA34" s="85">
        <f t="shared" si="5"/>
        <v>2592200</v>
      </c>
      <c r="BB34" s="80">
        <f>+BA34+BA33</f>
        <v>2774400</v>
      </c>
      <c r="BC34" s="79">
        <v>735000</v>
      </c>
      <c r="BD34" s="124"/>
      <c r="BE34" s="86">
        <v>0.05</v>
      </c>
      <c r="BF34" s="85">
        <v>236875</v>
      </c>
      <c r="BG34" s="85">
        <f t="shared" si="6"/>
        <v>971875</v>
      </c>
      <c r="BH34" s="80">
        <f>+BG34+BG33</f>
        <v>1208750</v>
      </c>
      <c r="BI34" s="79">
        <v>1935000</v>
      </c>
      <c r="BJ34" s="87" t="s">
        <v>198</v>
      </c>
      <c r="BK34" s="86"/>
      <c r="BL34" s="85">
        <v>101011.88</v>
      </c>
      <c r="BM34" s="85">
        <f t="shared" si="7"/>
        <v>2036011.88</v>
      </c>
      <c r="BN34" s="80">
        <f>+BM34+BM33</f>
        <v>2137023.7599999998</v>
      </c>
      <c r="BO34" s="88"/>
      <c r="BP34" s="87"/>
      <c r="BQ34" s="86"/>
      <c r="BR34" s="85"/>
      <c r="BS34" s="85"/>
      <c r="BT34" s="80"/>
    </row>
    <row r="35" spans="2:72" ht="15" customHeight="1" x14ac:dyDescent="0.25">
      <c r="B35" s="195">
        <v>2015</v>
      </c>
      <c r="D35" s="207" t="s">
        <v>468</v>
      </c>
      <c r="E35" s="207"/>
      <c r="F35" s="207"/>
      <c r="G35" s="207"/>
      <c r="H35" s="207"/>
      <c r="I35" s="207"/>
      <c r="J35" s="207"/>
      <c r="K35" s="207"/>
      <c r="L35" s="207"/>
      <c r="M35" s="207"/>
      <c r="N35" s="207"/>
      <c r="O35" s="207"/>
      <c r="P35" s="207"/>
      <c r="Q35" s="207"/>
      <c r="R35" s="207"/>
      <c r="S35" s="207"/>
      <c r="W35" s="125">
        <v>12389</v>
      </c>
      <c r="X35" s="79">
        <f ca="1">SUMIF($AD$4:$BT32,$X$4,AD35:BT35)</f>
        <v>0</v>
      </c>
      <c r="Y35" s="79"/>
      <c r="Z35" s="79"/>
      <c r="AA35" s="79">
        <f t="shared" si="0"/>
        <v>1186774.3799999999</v>
      </c>
      <c r="AB35" s="85">
        <f t="shared" ca="1" si="1"/>
        <v>1186774.3799999999</v>
      </c>
      <c r="AC35" s="80"/>
      <c r="AD35" s="90"/>
      <c r="AE35" s="79"/>
      <c r="AF35" s="124"/>
      <c r="AG35" s="86"/>
      <c r="AH35" s="85">
        <v>483375</v>
      </c>
      <c r="AI35" s="85">
        <f t="shared" si="2"/>
        <v>483375</v>
      </c>
      <c r="AJ35" s="80"/>
      <c r="AK35" s="79"/>
      <c r="AL35" s="124"/>
      <c r="AM35" s="86"/>
      <c r="AN35" s="85">
        <v>272293.75</v>
      </c>
      <c r="AO35" s="85">
        <f t="shared" si="3"/>
        <v>272293.75</v>
      </c>
      <c r="AP35" s="80"/>
      <c r="AQ35" s="79"/>
      <c r="AR35" s="124"/>
      <c r="AS35" s="86"/>
      <c r="AT35" s="85"/>
      <c r="AU35" s="85">
        <f t="shared" si="4"/>
        <v>0</v>
      </c>
      <c r="AV35" s="80"/>
      <c r="AW35" s="79"/>
      <c r="AX35" s="124"/>
      <c r="AY35" s="86"/>
      <c r="AZ35" s="85">
        <v>143037.5</v>
      </c>
      <c r="BA35" s="85">
        <f t="shared" si="5"/>
        <v>143037.5</v>
      </c>
      <c r="BB35" s="80"/>
      <c r="BC35" s="79"/>
      <c r="BD35" s="124"/>
      <c r="BE35" s="86"/>
      <c r="BF35" s="85">
        <v>218500</v>
      </c>
      <c r="BG35" s="85">
        <f t="shared" si="6"/>
        <v>218500</v>
      </c>
      <c r="BH35" s="80"/>
      <c r="BI35" s="79"/>
      <c r="BJ35" s="87"/>
      <c r="BK35" s="86"/>
      <c r="BL35" s="85">
        <v>69568.13</v>
      </c>
      <c r="BM35" s="85">
        <f t="shared" si="7"/>
        <v>69568.13</v>
      </c>
      <c r="BN35" s="80"/>
      <c r="BO35" s="88"/>
      <c r="BP35" s="87"/>
      <c r="BQ35" s="86"/>
      <c r="BR35" s="85"/>
      <c r="BS35" s="85"/>
      <c r="BT35" s="80"/>
    </row>
    <row r="36" spans="2:72" ht="15" customHeight="1" x14ac:dyDescent="0.25">
      <c r="B36" s="195"/>
      <c r="D36" s="207"/>
      <c r="E36" s="207"/>
      <c r="F36" s="207"/>
      <c r="G36" s="207"/>
      <c r="H36" s="207"/>
      <c r="I36" s="207"/>
      <c r="J36" s="207"/>
      <c r="K36" s="207"/>
      <c r="L36" s="207"/>
      <c r="M36" s="207"/>
      <c r="N36" s="207"/>
      <c r="O36" s="207"/>
      <c r="P36" s="207"/>
      <c r="Q36" s="207"/>
      <c r="R36" s="207"/>
      <c r="S36" s="207"/>
      <c r="W36" s="125">
        <v>12571</v>
      </c>
      <c r="X36" s="79">
        <f ca="1">SUMIF($AD$4:$BT33,$X$4,AD36:BT36)</f>
        <v>10565000</v>
      </c>
      <c r="Y36" s="79"/>
      <c r="Z36" s="79"/>
      <c r="AA36" s="79">
        <f t="shared" si="0"/>
        <v>1186774.3799999999</v>
      </c>
      <c r="AB36" s="85">
        <f t="shared" ca="1" si="1"/>
        <v>11751774.379999999</v>
      </c>
      <c r="AC36" s="80">
        <f ca="1">+AB36+AB35</f>
        <v>12938548.759999998</v>
      </c>
      <c r="AD36" s="90"/>
      <c r="AE36" s="79">
        <v>1550000</v>
      </c>
      <c r="AF36" s="124"/>
      <c r="AG36" s="86"/>
      <c r="AH36" s="85">
        <v>483375</v>
      </c>
      <c r="AI36" s="85">
        <f t="shared" si="2"/>
        <v>2033375</v>
      </c>
      <c r="AJ36" s="80">
        <f>+AI36+AI35</f>
        <v>2516750</v>
      </c>
      <c r="AK36" s="79">
        <v>3685000</v>
      </c>
      <c r="AL36" s="124"/>
      <c r="AM36" s="86">
        <v>3.2500000000000001E-2</v>
      </c>
      <c r="AN36" s="85">
        <v>272293.75</v>
      </c>
      <c r="AO36" s="85">
        <f t="shared" si="3"/>
        <v>3957293.75</v>
      </c>
      <c r="AP36" s="80">
        <f>+AO36+AO35</f>
        <v>4229587.5</v>
      </c>
      <c r="AQ36" s="79"/>
      <c r="AR36" s="124"/>
      <c r="AS36" s="86">
        <v>3.2500000000000001E-2</v>
      </c>
      <c r="AT36" s="85"/>
      <c r="AU36" s="85">
        <f t="shared" si="4"/>
        <v>0</v>
      </c>
      <c r="AV36" s="80">
        <f>+AU36+AU35</f>
        <v>0</v>
      </c>
      <c r="AW36" s="79">
        <v>2530000</v>
      </c>
      <c r="AX36" s="124"/>
      <c r="AY36" s="86">
        <v>3.2500000000000001E-2</v>
      </c>
      <c r="AZ36" s="85">
        <f>AZ35</f>
        <v>143037.5</v>
      </c>
      <c r="BA36" s="85">
        <f t="shared" si="5"/>
        <v>2673037.5</v>
      </c>
      <c r="BB36" s="80">
        <f>+BA36+BA35</f>
        <v>2816075</v>
      </c>
      <c r="BC36" s="79">
        <v>765000</v>
      </c>
      <c r="BD36" s="124"/>
      <c r="BE36" s="86">
        <v>0.05</v>
      </c>
      <c r="BF36" s="85">
        <v>218500</v>
      </c>
      <c r="BG36" s="85">
        <f t="shared" si="6"/>
        <v>983500</v>
      </c>
      <c r="BH36" s="80">
        <f>+BG36+BG35</f>
        <v>1202000</v>
      </c>
      <c r="BI36" s="79">
        <v>2035000</v>
      </c>
      <c r="BJ36" s="87" t="s">
        <v>198</v>
      </c>
      <c r="BK36" s="86"/>
      <c r="BL36" s="85">
        <v>69568.13</v>
      </c>
      <c r="BM36" s="85">
        <f t="shared" si="7"/>
        <v>2104568.13</v>
      </c>
      <c r="BN36" s="80">
        <f>+BM36+BM35</f>
        <v>2174136.2599999998</v>
      </c>
      <c r="BO36" s="88"/>
      <c r="BP36" s="87"/>
      <c r="BQ36" s="86"/>
      <c r="BR36" s="85"/>
      <c r="BS36" s="85"/>
      <c r="BT36" s="80"/>
    </row>
    <row r="37" spans="2:72" ht="15" customHeight="1" x14ac:dyDescent="0.25">
      <c r="B37" s="195"/>
      <c r="D37" s="207"/>
      <c r="E37" s="207"/>
      <c r="F37" s="207"/>
      <c r="G37" s="207"/>
      <c r="H37" s="207"/>
      <c r="I37" s="207"/>
      <c r="J37" s="207"/>
      <c r="K37" s="207"/>
      <c r="L37" s="207"/>
      <c r="M37" s="207"/>
      <c r="N37" s="207"/>
      <c r="O37" s="207"/>
      <c r="P37" s="207"/>
      <c r="Q37" s="207"/>
      <c r="R37" s="207"/>
      <c r="S37" s="207"/>
      <c r="W37" s="125">
        <v>12754</v>
      </c>
      <c r="X37" s="79">
        <f ca="1">SUMIF($AD$4:$BT34,$X$4,AD37:BT37)</f>
        <v>0</v>
      </c>
      <c r="Y37" s="79"/>
      <c r="Z37" s="79"/>
      <c r="AA37" s="79">
        <f t="shared" si="0"/>
        <v>1006761.88</v>
      </c>
      <c r="AB37" s="85">
        <f t="shared" ca="1" si="1"/>
        <v>1006761.88</v>
      </c>
      <c r="AC37" s="80"/>
      <c r="AD37" s="90"/>
      <c r="AE37" s="79"/>
      <c r="AF37" s="124"/>
      <c r="AG37" s="86"/>
      <c r="AH37" s="85">
        <v>460125</v>
      </c>
      <c r="AI37" s="85">
        <f t="shared" si="2"/>
        <v>460125</v>
      </c>
      <c r="AJ37" s="80"/>
      <c r="AK37" s="79"/>
      <c r="AL37" s="124"/>
      <c r="AM37" s="86"/>
      <c r="AN37" s="85">
        <v>210109.38</v>
      </c>
      <c r="AO37" s="85">
        <f t="shared" si="3"/>
        <v>210109.38</v>
      </c>
      <c r="AP37" s="80"/>
      <c r="AQ37" s="79"/>
      <c r="AR37" s="124"/>
      <c r="AS37" s="86"/>
      <c r="AT37" s="85"/>
      <c r="AU37" s="85">
        <f t="shared" si="4"/>
        <v>0</v>
      </c>
      <c r="AV37" s="80"/>
      <c r="AW37" s="79"/>
      <c r="AX37" s="124"/>
      <c r="AY37" s="86"/>
      <c r="AZ37" s="85">
        <v>101925</v>
      </c>
      <c r="BA37" s="85">
        <f t="shared" si="5"/>
        <v>101925</v>
      </c>
      <c r="BB37" s="80"/>
      <c r="BC37" s="79"/>
      <c r="BD37" s="124"/>
      <c r="BE37" s="86"/>
      <c r="BF37" s="85">
        <v>199375</v>
      </c>
      <c r="BG37" s="85">
        <f t="shared" si="6"/>
        <v>199375</v>
      </c>
      <c r="BH37" s="80"/>
      <c r="BI37" s="79">
        <v>0</v>
      </c>
      <c r="BJ37" s="87"/>
      <c r="BK37" s="86"/>
      <c r="BL37" s="85">
        <v>35227.5</v>
      </c>
      <c r="BM37" s="85">
        <f t="shared" si="7"/>
        <v>35227.5</v>
      </c>
      <c r="BN37" s="80"/>
      <c r="BO37" s="88"/>
      <c r="BP37" s="87"/>
      <c r="BQ37" s="86"/>
      <c r="BR37" s="85"/>
      <c r="BS37" s="85"/>
      <c r="BT37" s="80"/>
    </row>
    <row r="38" spans="2:72" ht="15" customHeight="1" x14ac:dyDescent="0.25">
      <c r="B38" s="188"/>
      <c r="D38" s="207"/>
      <c r="E38" s="207"/>
      <c r="F38" s="207"/>
      <c r="G38" s="207"/>
      <c r="H38" s="207"/>
      <c r="I38" s="207"/>
      <c r="J38" s="207"/>
      <c r="K38" s="207"/>
      <c r="L38" s="207"/>
      <c r="M38" s="207"/>
      <c r="N38" s="207"/>
      <c r="O38" s="207"/>
      <c r="P38" s="207"/>
      <c r="Q38" s="207"/>
      <c r="R38" s="207"/>
      <c r="S38" s="207"/>
      <c r="W38" s="125">
        <v>12936</v>
      </c>
      <c r="X38" s="79">
        <f ca="1">SUMIF($AD$4:$BT35,$X$4,AD38:BT38)</f>
        <v>10995000</v>
      </c>
      <c r="Y38" s="79"/>
      <c r="Z38" s="79"/>
      <c r="AA38" s="79">
        <f t="shared" si="0"/>
        <v>1006761.88</v>
      </c>
      <c r="AB38" s="85">
        <f t="shared" ca="1" si="1"/>
        <v>12001761.880000001</v>
      </c>
      <c r="AC38" s="80">
        <f t="shared" ref="AC38" ca="1" si="17">+AB38+AB37</f>
        <v>13008523.760000002</v>
      </c>
      <c r="AD38" s="90"/>
      <c r="AE38" s="79">
        <v>1595000</v>
      </c>
      <c r="AF38" s="124"/>
      <c r="AG38" s="86"/>
      <c r="AH38" s="85">
        <v>460125</v>
      </c>
      <c r="AI38" s="85">
        <f t="shared" si="2"/>
        <v>2055125</v>
      </c>
      <c r="AJ38" s="80">
        <f>+AI38+AI37</f>
        <v>2515250</v>
      </c>
      <c r="AK38" s="79">
        <v>3815000</v>
      </c>
      <c r="AL38" s="124"/>
      <c r="AM38" s="86">
        <v>0.04</v>
      </c>
      <c r="AN38" s="85">
        <v>210109.38</v>
      </c>
      <c r="AO38" s="85">
        <f t="shared" si="3"/>
        <v>4025109.38</v>
      </c>
      <c r="AP38" s="80">
        <f>+AO38+AO37</f>
        <v>4235218.76</v>
      </c>
      <c r="AQ38" s="79"/>
      <c r="AR38" s="124"/>
      <c r="AS38" s="86">
        <v>0.04</v>
      </c>
      <c r="AT38" s="85"/>
      <c r="AU38" s="85">
        <f t="shared" si="4"/>
        <v>0</v>
      </c>
      <c r="AV38" s="80">
        <f>+AU38+AU37</f>
        <v>0</v>
      </c>
      <c r="AW38" s="79">
        <v>2655000</v>
      </c>
      <c r="AX38" s="124"/>
      <c r="AY38" s="86">
        <v>0.04</v>
      </c>
      <c r="AZ38" s="85">
        <f>AZ37</f>
        <v>101925</v>
      </c>
      <c r="BA38" s="85">
        <f t="shared" si="5"/>
        <v>2756925</v>
      </c>
      <c r="BB38" s="80">
        <f>+BA38+BA37</f>
        <v>2858850</v>
      </c>
      <c r="BC38" s="79">
        <v>795000</v>
      </c>
      <c r="BD38" s="124"/>
      <c r="BE38" s="86">
        <v>0.05</v>
      </c>
      <c r="BF38" s="85">
        <v>199375</v>
      </c>
      <c r="BG38" s="85">
        <f t="shared" si="6"/>
        <v>994375</v>
      </c>
      <c r="BH38" s="80">
        <f>+BG38+BG37</f>
        <v>1193750</v>
      </c>
      <c r="BI38" s="79">
        <v>2135000</v>
      </c>
      <c r="BJ38" s="87" t="s">
        <v>198</v>
      </c>
      <c r="BK38" s="86"/>
      <c r="BL38" s="85">
        <v>35227.5</v>
      </c>
      <c r="BM38" s="85">
        <f t="shared" si="7"/>
        <v>2170227.5</v>
      </c>
      <c r="BN38" s="80">
        <f>+BM38+BM37</f>
        <v>2205455</v>
      </c>
      <c r="BO38" s="88"/>
      <c r="BP38" s="87"/>
      <c r="BQ38" s="86"/>
      <c r="BR38" s="85"/>
      <c r="BS38" s="85"/>
      <c r="BT38" s="80"/>
    </row>
    <row r="39" spans="2:72" ht="15" customHeight="1" x14ac:dyDescent="0.25">
      <c r="B39" s="195">
        <v>2016</v>
      </c>
      <c r="D39" s="207" t="s">
        <v>463</v>
      </c>
      <c r="E39" s="207"/>
      <c r="F39" s="207"/>
      <c r="G39" s="207"/>
      <c r="H39" s="207"/>
      <c r="I39" s="207"/>
      <c r="J39" s="207"/>
      <c r="K39" s="207"/>
      <c r="L39" s="207"/>
      <c r="M39" s="207"/>
      <c r="N39" s="207"/>
      <c r="O39" s="207"/>
      <c r="P39" s="207"/>
      <c r="Q39" s="207"/>
      <c r="R39" s="207"/>
      <c r="S39" s="207"/>
      <c r="W39" s="125">
        <v>13119</v>
      </c>
      <c r="X39" s="79">
        <f ca="1">SUMIF($AD$4:$BT36,$X$4,AD39:BT39)</f>
        <v>0</v>
      </c>
      <c r="Y39" s="79"/>
      <c r="Z39" s="79"/>
      <c r="AA39" s="79">
        <f t="shared" ref="AA39:AA66" si="18">SUMIF($AD$4:$BT$4,$AA$4,AD39:BT39)</f>
        <v>807871.88</v>
      </c>
      <c r="AB39" s="85">
        <f t="shared" ca="1" si="1"/>
        <v>807871.88</v>
      </c>
      <c r="AC39" s="80"/>
      <c r="AD39" s="90"/>
      <c r="AE39" s="79"/>
      <c r="AF39" s="124"/>
      <c r="AG39" s="86"/>
      <c r="AH39" s="85">
        <v>436200</v>
      </c>
      <c r="AI39" s="85">
        <f t="shared" si="2"/>
        <v>436200</v>
      </c>
      <c r="AJ39" s="80"/>
      <c r="AK39" s="79"/>
      <c r="AL39" s="124"/>
      <c r="AM39" s="86"/>
      <c r="AN39" s="85">
        <v>143346.88</v>
      </c>
      <c r="AO39" s="85">
        <f t="shared" si="3"/>
        <v>143346.88</v>
      </c>
      <c r="AP39" s="80"/>
      <c r="AQ39" s="79"/>
      <c r="AR39" s="124"/>
      <c r="AS39" s="86"/>
      <c r="AT39" s="85"/>
      <c r="AU39" s="85">
        <f t="shared" si="4"/>
        <v>0</v>
      </c>
      <c r="AV39" s="80"/>
      <c r="AW39" s="79"/>
      <c r="AX39" s="124"/>
      <c r="AY39" s="86"/>
      <c r="AZ39" s="85">
        <v>48825</v>
      </c>
      <c r="BA39" s="85">
        <f t="shared" si="5"/>
        <v>48825</v>
      </c>
      <c r="BB39" s="80"/>
      <c r="BC39" s="79"/>
      <c r="BD39" s="124"/>
      <c r="BE39" s="86"/>
      <c r="BF39" s="85">
        <v>179500</v>
      </c>
      <c r="BG39" s="85">
        <f t="shared" si="6"/>
        <v>179500</v>
      </c>
      <c r="BH39" s="80"/>
      <c r="BI39" s="79">
        <v>0</v>
      </c>
      <c r="BJ39" s="87"/>
      <c r="BK39" s="86"/>
      <c r="BL39" s="85">
        <v>0</v>
      </c>
      <c r="BM39" s="85">
        <f t="shared" si="7"/>
        <v>0</v>
      </c>
      <c r="BN39" s="80"/>
      <c r="BO39" s="88"/>
      <c r="BP39" s="87"/>
      <c r="BQ39" s="86"/>
      <c r="BR39" s="85"/>
      <c r="BS39" s="85"/>
      <c r="BT39" s="80"/>
    </row>
    <row r="40" spans="2:72" ht="15" customHeight="1" x14ac:dyDescent="0.25">
      <c r="B40" s="195"/>
      <c r="D40" s="207"/>
      <c r="E40" s="207"/>
      <c r="F40" s="207"/>
      <c r="G40" s="207"/>
      <c r="H40" s="207"/>
      <c r="I40" s="207"/>
      <c r="J40" s="207"/>
      <c r="K40" s="207"/>
      <c r="L40" s="207"/>
      <c r="M40" s="207"/>
      <c r="N40" s="207"/>
      <c r="O40" s="207"/>
      <c r="P40" s="207"/>
      <c r="Q40" s="207"/>
      <c r="R40" s="207"/>
      <c r="S40" s="207"/>
      <c r="W40" s="125">
        <v>13302</v>
      </c>
      <c r="X40" s="79">
        <f ca="1">SUMIF($AD$4:$BT37,$X$4,AD40:BT40)</f>
        <v>9210000</v>
      </c>
      <c r="Y40" s="79"/>
      <c r="Z40" s="79"/>
      <c r="AA40" s="79">
        <f t="shared" si="18"/>
        <v>807871.88</v>
      </c>
      <c r="AB40" s="85">
        <f t="shared" ca="1" si="1"/>
        <v>10017871.880000001</v>
      </c>
      <c r="AC40" s="80">
        <f t="shared" ref="AC40" ca="1" si="19">+AB40+AB39</f>
        <v>10825743.760000002</v>
      </c>
      <c r="AD40" s="90"/>
      <c r="AE40" s="79">
        <v>1645000</v>
      </c>
      <c r="AF40" s="124"/>
      <c r="AG40" s="86"/>
      <c r="AH40" s="85">
        <v>436200</v>
      </c>
      <c r="AI40" s="85">
        <f t="shared" si="2"/>
        <v>2081200</v>
      </c>
      <c r="AJ40" s="80">
        <f>+AI40+AI39</f>
        <v>2517400</v>
      </c>
      <c r="AK40" s="79">
        <v>3950000</v>
      </c>
      <c r="AL40" s="124"/>
      <c r="AM40" s="86">
        <v>3.5000000000000003E-2</v>
      </c>
      <c r="AN40" s="85">
        <v>143346.88</v>
      </c>
      <c r="AO40" s="85">
        <f t="shared" si="3"/>
        <v>4093346.88</v>
      </c>
      <c r="AP40" s="80">
        <f>+AO40+AO39</f>
        <v>4236693.76</v>
      </c>
      <c r="AQ40" s="79"/>
      <c r="AR40" s="124"/>
      <c r="AS40" s="86">
        <v>3.5000000000000003E-2</v>
      </c>
      <c r="AT40" s="85"/>
      <c r="AU40" s="85">
        <f t="shared" si="4"/>
        <v>0</v>
      </c>
      <c r="AV40" s="80">
        <f>+AU40+AU39</f>
        <v>0</v>
      </c>
      <c r="AW40" s="79">
        <v>2790000</v>
      </c>
      <c r="AX40" s="124"/>
      <c r="AY40" s="86">
        <v>3.5000000000000003E-2</v>
      </c>
      <c r="AZ40" s="85">
        <f>AZ39</f>
        <v>48825</v>
      </c>
      <c r="BA40" s="85">
        <f t="shared" si="5"/>
        <v>2838825</v>
      </c>
      <c r="BB40" s="80">
        <f>+BA40+BA39</f>
        <v>2887650</v>
      </c>
      <c r="BC40" s="79">
        <v>825000</v>
      </c>
      <c r="BD40" s="124"/>
      <c r="BE40" s="86">
        <v>0.05</v>
      </c>
      <c r="BF40" s="85">
        <v>179500</v>
      </c>
      <c r="BG40" s="85">
        <f t="shared" si="6"/>
        <v>1004500</v>
      </c>
      <c r="BH40" s="80">
        <f>+BG40+BG39</f>
        <v>1184000</v>
      </c>
      <c r="BI40" s="79">
        <v>0</v>
      </c>
      <c r="BJ40" s="87"/>
      <c r="BK40" s="86"/>
      <c r="BL40" s="85">
        <v>0</v>
      </c>
      <c r="BM40" s="85">
        <f t="shared" si="7"/>
        <v>0</v>
      </c>
      <c r="BN40" s="80">
        <f>+BM40+BM39</f>
        <v>0</v>
      </c>
      <c r="BO40" s="79"/>
      <c r="BP40" s="87"/>
      <c r="BQ40" s="86"/>
      <c r="BR40" s="85"/>
      <c r="BS40" s="85"/>
      <c r="BT40" s="80"/>
    </row>
    <row r="41" spans="2:72" ht="15" customHeight="1" x14ac:dyDescent="0.25">
      <c r="B41" s="195"/>
      <c r="D41" s="207"/>
      <c r="E41" s="207"/>
      <c r="F41" s="207"/>
      <c r="G41" s="207"/>
      <c r="H41" s="207"/>
      <c r="I41" s="207"/>
      <c r="J41" s="207"/>
      <c r="K41" s="207"/>
      <c r="L41" s="207"/>
      <c r="M41" s="207"/>
      <c r="N41" s="207"/>
      <c r="O41" s="207"/>
      <c r="P41" s="207"/>
      <c r="Q41" s="207"/>
      <c r="R41" s="207"/>
      <c r="S41" s="207"/>
      <c r="W41" s="125">
        <v>13485</v>
      </c>
      <c r="X41" s="79">
        <f ca="1">SUMIF($AD$4:$BT38,$X$4,AD41:BT41)</f>
        <v>0</v>
      </c>
      <c r="Y41" s="79"/>
      <c r="Z41" s="79"/>
      <c r="AA41" s="79">
        <f t="shared" si="18"/>
        <v>644621.88</v>
      </c>
      <c r="AB41" s="85">
        <f t="shared" ca="1" si="1"/>
        <v>644621.88</v>
      </c>
      <c r="AC41" s="80"/>
      <c r="AD41" s="90"/>
      <c r="AE41" s="79"/>
      <c r="AF41" s="124"/>
      <c r="AG41" s="86"/>
      <c r="AH41" s="85">
        <v>411525</v>
      </c>
      <c r="AI41" s="85">
        <f t="shared" si="2"/>
        <v>411525</v>
      </c>
      <c r="AJ41" s="80"/>
      <c r="AK41" s="79"/>
      <c r="AL41" s="124"/>
      <c r="AM41" s="86"/>
      <c r="AN41" s="85">
        <v>74221.88</v>
      </c>
      <c r="AO41" s="85">
        <f t="shared" si="3"/>
        <v>74221.88</v>
      </c>
      <c r="AP41" s="80"/>
      <c r="AQ41" s="79"/>
      <c r="AR41" s="124"/>
      <c r="AS41" s="86"/>
      <c r="AT41" s="85"/>
      <c r="AU41" s="85"/>
      <c r="AV41" s="80"/>
      <c r="AW41" s="79"/>
      <c r="AX41" s="124"/>
      <c r="AY41" s="86"/>
      <c r="AZ41" s="85"/>
      <c r="BA41" s="85"/>
      <c r="BB41" s="80"/>
      <c r="BC41" s="79"/>
      <c r="BD41" s="124"/>
      <c r="BE41" s="86"/>
      <c r="BF41" s="85">
        <v>158875</v>
      </c>
      <c r="BG41" s="85">
        <f t="shared" si="6"/>
        <v>158875</v>
      </c>
      <c r="BH41" s="80"/>
      <c r="BI41" s="79"/>
      <c r="BJ41" s="87"/>
      <c r="BK41" s="86"/>
      <c r="BL41" s="85"/>
      <c r="BM41" s="85"/>
      <c r="BN41" s="80"/>
      <c r="BO41" s="79"/>
      <c r="BP41" s="87"/>
      <c r="BQ41" s="86"/>
      <c r="BR41" s="85"/>
      <c r="BS41" s="85"/>
      <c r="BT41" s="80"/>
    </row>
    <row r="42" spans="2:72" ht="15" customHeight="1" x14ac:dyDescent="0.25">
      <c r="B42" s="195">
        <v>2017</v>
      </c>
      <c r="D42" s="207" t="s">
        <v>177</v>
      </c>
      <c r="E42" s="207"/>
      <c r="F42" s="207"/>
      <c r="G42" s="207"/>
      <c r="H42" s="207"/>
      <c r="I42" s="207"/>
      <c r="J42" s="207"/>
      <c r="K42" s="207"/>
      <c r="L42" s="207"/>
      <c r="M42" s="207"/>
      <c r="N42" s="207"/>
      <c r="O42" s="207"/>
      <c r="P42" s="207"/>
      <c r="Q42" s="207"/>
      <c r="R42" s="207"/>
      <c r="S42" s="207"/>
      <c r="W42" s="125">
        <v>13667</v>
      </c>
      <c r="X42" s="79">
        <f ca="1">SUMIF($AD$4:$BT39,$X$4,AD42:BT42)</f>
        <v>6645000</v>
      </c>
      <c r="Y42" s="79"/>
      <c r="Z42" s="79"/>
      <c r="AA42" s="79">
        <f t="shared" si="18"/>
        <v>644621.88</v>
      </c>
      <c r="AB42" s="85">
        <f t="shared" ca="1" si="1"/>
        <v>7289621.8799999999</v>
      </c>
      <c r="AC42" s="80">
        <f t="shared" ref="AC42" ca="1" si="20">+AB42+AB41</f>
        <v>7934243.7599999998</v>
      </c>
      <c r="AD42" s="90"/>
      <c r="AE42" s="79">
        <v>1690000</v>
      </c>
      <c r="AF42" s="124"/>
      <c r="AG42" s="86"/>
      <c r="AH42" s="85">
        <v>411525</v>
      </c>
      <c r="AI42" s="85">
        <f t="shared" si="2"/>
        <v>2101525</v>
      </c>
      <c r="AJ42" s="80">
        <f>+AI42+AI41</f>
        <v>2513050</v>
      </c>
      <c r="AK42" s="79">
        <v>4095000</v>
      </c>
      <c r="AL42" s="124"/>
      <c r="AM42" s="86"/>
      <c r="AN42" s="85">
        <v>74221.88</v>
      </c>
      <c r="AO42" s="85">
        <f t="shared" si="3"/>
        <v>4169221.88</v>
      </c>
      <c r="AP42" s="80">
        <f>+AO42+AO41</f>
        <v>4243443.76</v>
      </c>
      <c r="AQ42" s="79"/>
      <c r="AR42" s="124"/>
      <c r="AS42" s="86"/>
      <c r="AT42" s="85"/>
      <c r="AU42" s="85"/>
      <c r="AV42" s="80"/>
      <c r="AW42" s="79"/>
      <c r="AX42" s="124"/>
      <c r="AY42" s="86"/>
      <c r="AZ42" s="85"/>
      <c r="BA42" s="85"/>
      <c r="BB42" s="80"/>
      <c r="BC42" s="79">
        <v>860000</v>
      </c>
      <c r="BD42" s="124"/>
      <c r="BE42" s="86">
        <v>0.04</v>
      </c>
      <c r="BF42" s="85">
        <v>158875</v>
      </c>
      <c r="BG42" s="85">
        <f t="shared" si="6"/>
        <v>1018875</v>
      </c>
      <c r="BH42" s="80">
        <f t="shared" ref="BH42" si="21">+BG42+BG41</f>
        <v>1177750</v>
      </c>
      <c r="BI42" s="79"/>
      <c r="BJ42" s="87"/>
      <c r="BK42" s="86"/>
      <c r="BL42" s="85"/>
      <c r="BM42" s="85"/>
      <c r="BN42" s="80"/>
      <c r="BO42" s="79"/>
      <c r="BP42" s="87"/>
      <c r="BQ42" s="86"/>
      <c r="BR42" s="85"/>
      <c r="BS42" s="85"/>
      <c r="BT42" s="80"/>
    </row>
    <row r="43" spans="2:72" ht="15" customHeight="1" x14ac:dyDescent="0.25">
      <c r="B43" s="195"/>
      <c r="D43" s="207"/>
      <c r="E43" s="207"/>
      <c r="F43" s="207"/>
      <c r="G43" s="207"/>
      <c r="H43" s="207"/>
      <c r="I43" s="207"/>
      <c r="J43" s="207"/>
      <c r="K43" s="207"/>
      <c r="L43" s="207"/>
      <c r="M43" s="207"/>
      <c r="N43" s="207"/>
      <c r="O43" s="207"/>
      <c r="P43" s="207"/>
      <c r="Q43" s="207"/>
      <c r="R43" s="207"/>
      <c r="S43" s="207"/>
      <c r="W43" s="125">
        <v>13850</v>
      </c>
      <c r="X43" s="79">
        <f ca="1">SUMIF($AD$4:$BT40,$X$4,AD43:BT43)</f>
        <v>0</v>
      </c>
      <c r="Y43" s="79"/>
      <c r="Z43" s="79"/>
      <c r="AA43" s="79">
        <f t="shared" si="18"/>
        <v>527850</v>
      </c>
      <c r="AB43" s="85">
        <f t="shared" ca="1" si="1"/>
        <v>527850</v>
      </c>
      <c r="AC43" s="80"/>
      <c r="AD43" s="90"/>
      <c r="AE43" s="79"/>
      <c r="AF43" s="124"/>
      <c r="AG43" s="86"/>
      <c r="AH43" s="85">
        <v>386175</v>
      </c>
      <c r="AI43" s="85">
        <f t="shared" si="2"/>
        <v>386175</v>
      </c>
      <c r="AJ43" s="80"/>
      <c r="AK43" s="79"/>
      <c r="AL43" s="124"/>
      <c r="AM43" s="86"/>
      <c r="AN43" s="85"/>
      <c r="AO43" s="85"/>
      <c r="AP43" s="80"/>
      <c r="AQ43" s="79"/>
      <c r="AR43" s="124"/>
      <c r="AS43" s="86"/>
      <c r="AT43" s="85"/>
      <c r="AU43" s="85"/>
      <c r="AV43" s="80"/>
      <c r="AW43" s="79"/>
      <c r="AX43" s="124"/>
      <c r="AY43" s="86"/>
      <c r="AZ43" s="85"/>
      <c r="BA43" s="85"/>
      <c r="BB43" s="80"/>
      <c r="BC43" s="79"/>
      <c r="BD43" s="124"/>
      <c r="BE43" s="86"/>
      <c r="BF43" s="85">
        <v>141675</v>
      </c>
      <c r="BG43" s="85">
        <f t="shared" si="6"/>
        <v>141675</v>
      </c>
      <c r="BH43" s="80"/>
      <c r="BI43" s="79"/>
      <c r="BJ43" s="87"/>
      <c r="BK43" s="86"/>
      <c r="BL43" s="85"/>
      <c r="BM43" s="85"/>
      <c r="BN43" s="80"/>
      <c r="BO43" s="79"/>
      <c r="BP43" s="87"/>
      <c r="BQ43" s="86"/>
      <c r="BR43" s="85"/>
      <c r="BS43" s="85"/>
      <c r="BT43" s="80"/>
    </row>
    <row r="44" spans="2:72" ht="15" customHeight="1" x14ac:dyDescent="0.25">
      <c r="B44" s="195"/>
      <c r="D44" s="207"/>
      <c r="E44" s="207"/>
      <c r="F44" s="207"/>
      <c r="G44" s="207"/>
      <c r="H44" s="207"/>
      <c r="I44" s="207"/>
      <c r="J44" s="207"/>
      <c r="K44" s="207"/>
      <c r="L44" s="207"/>
      <c r="M44" s="207"/>
      <c r="N44" s="207"/>
      <c r="O44" s="207"/>
      <c r="P44" s="207"/>
      <c r="Q44" s="207"/>
      <c r="R44" s="207"/>
      <c r="S44" s="207"/>
      <c r="W44" s="125">
        <v>14032</v>
      </c>
      <c r="X44" s="79">
        <f ca="1">SUMIF($AD$4:$BT41,$X$4,AD44:BT44)</f>
        <v>2635000</v>
      </c>
      <c r="Y44" s="79"/>
      <c r="Z44" s="79"/>
      <c r="AA44" s="79">
        <f t="shared" si="18"/>
        <v>527850</v>
      </c>
      <c r="AB44" s="85">
        <f t="shared" ca="1" si="1"/>
        <v>3162850</v>
      </c>
      <c r="AC44" s="80">
        <f t="shared" ref="AC44" ca="1" si="22">+AB44+AB43</f>
        <v>3690700</v>
      </c>
      <c r="AD44" s="90"/>
      <c r="AE44" s="79">
        <v>1745000</v>
      </c>
      <c r="AF44" s="124"/>
      <c r="AG44" s="86"/>
      <c r="AH44" s="85">
        <v>386175</v>
      </c>
      <c r="AI44" s="85">
        <f t="shared" si="2"/>
        <v>2131175</v>
      </c>
      <c r="AJ44" s="80">
        <f t="shared" ref="AJ44" si="23">+AI44+AI43</f>
        <v>2517350</v>
      </c>
      <c r="AK44" s="79"/>
      <c r="AL44" s="124"/>
      <c r="AM44" s="86"/>
      <c r="AN44" s="85"/>
      <c r="AO44" s="85"/>
      <c r="AP44" s="80"/>
      <c r="AQ44" s="79"/>
      <c r="AR44" s="124"/>
      <c r="AS44" s="86"/>
      <c r="AT44" s="85"/>
      <c r="AU44" s="85"/>
      <c r="AV44" s="80"/>
      <c r="AW44" s="79"/>
      <c r="AX44" s="124"/>
      <c r="AY44" s="86"/>
      <c r="AZ44" s="85"/>
      <c r="BA44" s="85"/>
      <c r="BB44" s="80"/>
      <c r="BC44" s="79">
        <v>890000</v>
      </c>
      <c r="BD44" s="124"/>
      <c r="BE44" s="86">
        <v>0.03</v>
      </c>
      <c r="BF44" s="85">
        <v>141675</v>
      </c>
      <c r="BG44" s="85">
        <f t="shared" si="6"/>
        <v>1031675</v>
      </c>
      <c r="BH44" s="80">
        <f t="shared" ref="BH44" si="24">+BG44+BG43</f>
        <v>1173350</v>
      </c>
      <c r="BI44" s="79"/>
      <c r="BJ44" s="87"/>
      <c r="BK44" s="86"/>
      <c r="BL44" s="85"/>
      <c r="BM44" s="85"/>
      <c r="BN44" s="80"/>
      <c r="BO44" s="79"/>
      <c r="BP44" s="87"/>
      <c r="BQ44" s="86"/>
      <c r="BR44" s="85"/>
      <c r="BS44" s="85"/>
      <c r="BT44" s="80"/>
    </row>
    <row r="45" spans="2:72" ht="15" customHeight="1" x14ac:dyDescent="0.25">
      <c r="B45" s="195"/>
      <c r="D45" s="207"/>
      <c r="E45" s="207"/>
      <c r="F45" s="207"/>
      <c r="G45" s="207"/>
      <c r="H45" s="207"/>
      <c r="I45" s="207"/>
      <c r="J45" s="207"/>
      <c r="K45" s="207"/>
      <c r="L45" s="207"/>
      <c r="M45" s="207"/>
      <c r="N45" s="207"/>
      <c r="O45" s="207"/>
      <c r="P45" s="207"/>
      <c r="Q45" s="207"/>
      <c r="R45" s="207"/>
      <c r="S45" s="207"/>
      <c r="W45" s="125">
        <v>14215</v>
      </c>
      <c r="X45" s="79">
        <f ca="1">SUMIF($AD$4:$BT42,$X$4,AD45:BT45)</f>
        <v>0</v>
      </c>
      <c r="Y45" s="79"/>
      <c r="Z45" s="79"/>
      <c r="AA45" s="79">
        <f t="shared" si="18"/>
        <v>488325</v>
      </c>
      <c r="AB45" s="85">
        <f t="shared" ca="1" si="1"/>
        <v>488325</v>
      </c>
      <c r="AC45" s="80"/>
      <c r="AD45" s="90"/>
      <c r="AE45" s="79"/>
      <c r="AF45" s="124"/>
      <c r="AG45" s="86"/>
      <c r="AH45" s="85">
        <v>360000</v>
      </c>
      <c r="AI45" s="85">
        <f t="shared" si="2"/>
        <v>360000</v>
      </c>
      <c r="AJ45" s="80"/>
      <c r="AK45" s="79"/>
      <c r="AL45" s="124"/>
      <c r="AM45" s="86"/>
      <c r="AN45" s="85"/>
      <c r="AO45" s="85"/>
      <c r="AP45" s="80"/>
      <c r="AQ45" s="79"/>
      <c r="AR45" s="124"/>
      <c r="AS45" s="86"/>
      <c r="AT45" s="85"/>
      <c r="AU45" s="85"/>
      <c r="AV45" s="80"/>
      <c r="AW45" s="79"/>
      <c r="AX45" s="124"/>
      <c r="AY45" s="86"/>
      <c r="AZ45" s="85"/>
      <c r="BA45" s="85"/>
      <c r="BB45" s="80"/>
      <c r="BC45" s="79"/>
      <c r="BD45" s="124"/>
      <c r="BE45" s="86"/>
      <c r="BF45" s="85">
        <v>128325</v>
      </c>
      <c r="BG45" s="85">
        <f t="shared" si="6"/>
        <v>128325</v>
      </c>
      <c r="BH45" s="80"/>
      <c r="BI45" s="79"/>
      <c r="BJ45" s="87"/>
      <c r="BK45" s="86"/>
      <c r="BL45" s="85"/>
      <c r="BM45" s="85"/>
      <c r="BN45" s="80"/>
      <c r="BO45" s="79"/>
      <c r="BP45" s="87"/>
      <c r="BQ45" s="86"/>
      <c r="BR45" s="85"/>
      <c r="BS45" s="85"/>
      <c r="BT45" s="80"/>
    </row>
    <row r="46" spans="2:72" ht="15" customHeight="1" x14ac:dyDescent="0.25">
      <c r="B46" s="187" t="s">
        <v>134</v>
      </c>
      <c r="D46" s="207" t="s">
        <v>464</v>
      </c>
      <c r="E46" s="207"/>
      <c r="F46" s="207"/>
      <c r="G46" s="207"/>
      <c r="H46" s="207"/>
      <c r="I46" s="207"/>
      <c r="J46" s="207"/>
      <c r="K46" s="207"/>
      <c r="L46" s="207"/>
      <c r="M46" s="207"/>
      <c r="N46" s="207"/>
      <c r="O46" s="207"/>
      <c r="P46" s="207"/>
      <c r="Q46" s="207"/>
      <c r="R46" s="207"/>
      <c r="S46" s="207"/>
      <c r="W46" s="125">
        <v>14397</v>
      </c>
      <c r="X46" s="79">
        <f ca="1">SUMIF($AD$4:$BT43,$X$4,AD46:BT46)</f>
        <v>2725000</v>
      </c>
      <c r="Y46" s="79"/>
      <c r="Z46" s="79"/>
      <c r="AA46" s="79">
        <f t="shared" si="18"/>
        <v>488325</v>
      </c>
      <c r="AB46" s="85">
        <f t="shared" ca="1" si="1"/>
        <v>3213325</v>
      </c>
      <c r="AC46" s="80">
        <f t="shared" ref="AC46" ca="1" si="25">+AB46+AB45</f>
        <v>3701650</v>
      </c>
      <c r="AD46" s="90"/>
      <c r="AE46" s="79">
        <v>1795000</v>
      </c>
      <c r="AF46" s="124"/>
      <c r="AG46" s="86"/>
      <c r="AH46" s="85">
        <v>360000</v>
      </c>
      <c r="AI46" s="85">
        <f t="shared" si="2"/>
        <v>2155000</v>
      </c>
      <c r="AJ46" s="80">
        <f t="shared" ref="AJ46" si="26">+AI46+AI45</f>
        <v>2515000</v>
      </c>
      <c r="AK46" s="79"/>
      <c r="AL46" s="124"/>
      <c r="AM46" s="86"/>
      <c r="AN46" s="85"/>
      <c r="AO46" s="85"/>
      <c r="AP46" s="80"/>
      <c r="AQ46" s="79"/>
      <c r="AR46" s="124"/>
      <c r="AS46" s="86"/>
      <c r="AT46" s="85"/>
      <c r="AU46" s="85"/>
      <c r="AV46" s="80"/>
      <c r="AW46" s="79"/>
      <c r="AX46" s="124"/>
      <c r="AY46" s="86"/>
      <c r="AZ46" s="85"/>
      <c r="BA46" s="85"/>
      <c r="BB46" s="80"/>
      <c r="BC46" s="79">
        <v>930000</v>
      </c>
      <c r="BD46" s="124"/>
      <c r="BE46" s="86">
        <v>0.03</v>
      </c>
      <c r="BF46" s="85">
        <v>128325</v>
      </c>
      <c r="BG46" s="85">
        <f t="shared" si="6"/>
        <v>1058325</v>
      </c>
      <c r="BH46" s="80">
        <f t="shared" ref="BH46" si="27">+BG46+BG45</f>
        <v>1186650</v>
      </c>
      <c r="BI46" s="79"/>
      <c r="BJ46" s="87"/>
      <c r="BK46" s="86"/>
      <c r="BL46" s="85"/>
      <c r="BM46" s="85"/>
      <c r="BN46" s="80"/>
      <c r="BO46" s="79"/>
      <c r="BP46" s="87"/>
      <c r="BQ46" s="86"/>
      <c r="BR46" s="85"/>
      <c r="BS46" s="85"/>
      <c r="BT46" s="80"/>
    </row>
    <row r="47" spans="2:72" ht="15" customHeight="1" x14ac:dyDescent="0.25">
      <c r="B47" s="195">
        <v>2018</v>
      </c>
      <c r="D47" s="207" t="s">
        <v>178</v>
      </c>
      <c r="E47" s="207"/>
      <c r="F47" s="207"/>
      <c r="G47" s="207"/>
      <c r="H47" s="207"/>
      <c r="I47" s="207"/>
      <c r="J47" s="207"/>
      <c r="K47" s="207"/>
      <c r="L47" s="207"/>
      <c r="M47" s="207"/>
      <c r="N47" s="207"/>
      <c r="O47" s="207"/>
      <c r="P47" s="207"/>
      <c r="Q47" s="207"/>
      <c r="R47" s="207"/>
      <c r="S47" s="207"/>
      <c r="W47" s="125">
        <v>14580</v>
      </c>
      <c r="X47" s="79">
        <f ca="1">SUMIF($AD$4:$BT44,$X$4,AD47:BT47)</f>
        <v>0</v>
      </c>
      <c r="Y47" s="79"/>
      <c r="Z47" s="79"/>
      <c r="AA47" s="79">
        <f t="shared" si="18"/>
        <v>447450</v>
      </c>
      <c r="AB47" s="85">
        <f t="shared" ca="1" si="1"/>
        <v>447450</v>
      </c>
      <c r="AC47" s="80"/>
      <c r="AD47" s="90"/>
      <c r="AE47" s="79"/>
      <c r="AF47" s="124"/>
      <c r="AG47" s="86"/>
      <c r="AH47" s="85">
        <v>333075</v>
      </c>
      <c r="AI47" s="85">
        <f t="shared" si="2"/>
        <v>333075</v>
      </c>
      <c r="AJ47" s="80"/>
      <c r="AK47" s="79"/>
      <c r="AL47" s="124"/>
      <c r="AM47" s="86"/>
      <c r="AN47" s="85"/>
      <c r="AO47" s="85"/>
      <c r="AP47" s="80"/>
      <c r="AQ47" s="79"/>
      <c r="AR47" s="124"/>
      <c r="AS47" s="86"/>
      <c r="AT47" s="85"/>
      <c r="AU47" s="85"/>
      <c r="AV47" s="80"/>
      <c r="AW47" s="79"/>
      <c r="AX47" s="124"/>
      <c r="AY47" s="86"/>
      <c r="AZ47" s="85"/>
      <c r="BA47" s="85"/>
      <c r="BB47" s="80"/>
      <c r="BC47" s="79"/>
      <c r="BD47" s="124"/>
      <c r="BE47" s="86"/>
      <c r="BF47" s="85">
        <v>114375</v>
      </c>
      <c r="BG47" s="85">
        <f t="shared" si="6"/>
        <v>114375</v>
      </c>
      <c r="BH47" s="80"/>
      <c r="BI47" s="79"/>
      <c r="BJ47" s="87"/>
      <c r="BK47" s="86"/>
      <c r="BL47" s="85"/>
      <c r="BM47" s="85"/>
      <c r="BN47" s="80"/>
      <c r="BO47" s="79"/>
      <c r="BP47" s="87"/>
      <c r="BQ47" s="86"/>
      <c r="BR47" s="85"/>
      <c r="BS47" s="85"/>
      <c r="BT47" s="80"/>
    </row>
    <row r="48" spans="2:72" ht="15" customHeight="1" x14ac:dyDescent="0.25">
      <c r="B48" s="195"/>
      <c r="D48" s="207"/>
      <c r="E48" s="207"/>
      <c r="F48" s="207"/>
      <c r="G48" s="207"/>
      <c r="H48" s="207"/>
      <c r="I48" s="207"/>
      <c r="J48" s="207"/>
      <c r="K48" s="207"/>
      <c r="L48" s="207"/>
      <c r="M48" s="207"/>
      <c r="N48" s="207"/>
      <c r="O48" s="207"/>
      <c r="P48" s="207"/>
      <c r="Q48" s="207"/>
      <c r="R48" s="207"/>
      <c r="S48" s="207"/>
      <c r="W48" s="125">
        <v>14763</v>
      </c>
      <c r="X48" s="79">
        <f ca="1">SUMIF($AD$4:$BT45,$X$4,AD48:BT48)</f>
        <v>2815000</v>
      </c>
      <c r="Y48" s="79"/>
      <c r="Z48" s="79"/>
      <c r="AA48" s="79">
        <f t="shared" si="18"/>
        <v>447450</v>
      </c>
      <c r="AB48" s="85">
        <f t="shared" ca="1" si="1"/>
        <v>3262450</v>
      </c>
      <c r="AC48" s="80">
        <f t="shared" ref="AC48" ca="1" si="28">+AB48+AB47</f>
        <v>3709900</v>
      </c>
      <c r="AD48" s="90"/>
      <c r="AE48" s="79">
        <v>1850000</v>
      </c>
      <c r="AF48" s="124"/>
      <c r="AG48" s="86"/>
      <c r="AH48" s="85">
        <v>333075</v>
      </c>
      <c r="AI48" s="85">
        <f t="shared" si="2"/>
        <v>2183075</v>
      </c>
      <c r="AJ48" s="80">
        <f t="shared" ref="AJ48" si="29">+AI48+AI47</f>
        <v>2516150</v>
      </c>
      <c r="AK48" s="79"/>
      <c r="AL48" s="124"/>
      <c r="AM48" s="86"/>
      <c r="AN48" s="85"/>
      <c r="AO48" s="85"/>
      <c r="AP48" s="80"/>
      <c r="AQ48" s="79"/>
      <c r="AR48" s="124"/>
      <c r="AS48" s="86"/>
      <c r="AT48" s="85"/>
      <c r="AU48" s="85"/>
      <c r="AV48" s="80"/>
      <c r="AW48" s="79"/>
      <c r="AX48" s="124"/>
      <c r="AY48" s="86"/>
      <c r="AZ48" s="85"/>
      <c r="BA48" s="85"/>
      <c r="BB48" s="80"/>
      <c r="BC48" s="79">
        <v>965000</v>
      </c>
      <c r="BD48" s="124"/>
      <c r="BE48" s="86">
        <v>0.03</v>
      </c>
      <c r="BF48" s="85">
        <v>114375</v>
      </c>
      <c r="BG48" s="85">
        <f t="shared" si="6"/>
        <v>1079375</v>
      </c>
      <c r="BH48" s="80">
        <f t="shared" ref="BH48" si="30">+BG48+BG47</f>
        <v>1193750</v>
      </c>
      <c r="BI48" s="79"/>
      <c r="BJ48" s="87"/>
      <c r="BK48" s="86"/>
      <c r="BL48" s="85"/>
      <c r="BM48" s="85"/>
      <c r="BN48" s="80"/>
      <c r="BO48" s="79"/>
      <c r="BP48" s="87"/>
      <c r="BQ48" s="86"/>
      <c r="BR48" s="85"/>
      <c r="BS48" s="85"/>
      <c r="BT48" s="80"/>
    </row>
    <row r="49" spans="1:72" ht="15" customHeight="1" x14ac:dyDescent="0.25">
      <c r="B49" s="195"/>
      <c r="D49" s="207"/>
      <c r="E49" s="207"/>
      <c r="F49" s="207"/>
      <c r="G49" s="207"/>
      <c r="H49" s="207"/>
      <c r="I49" s="207"/>
      <c r="J49" s="207"/>
      <c r="K49" s="207"/>
      <c r="L49" s="207"/>
      <c r="M49" s="207"/>
      <c r="N49" s="207"/>
      <c r="O49" s="207"/>
      <c r="P49" s="207"/>
      <c r="Q49" s="207"/>
      <c r="R49" s="207"/>
      <c r="S49" s="207"/>
      <c r="W49" s="125">
        <v>14946</v>
      </c>
      <c r="X49" s="79">
        <f ca="1">SUMIF($AD$4:$BT46,$X$4,AD49:BT49)</f>
        <v>0</v>
      </c>
      <c r="Y49" s="79"/>
      <c r="Z49" s="79"/>
      <c r="AA49" s="79">
        <f t="shared" si="18"/>
        <v>405225</v>
      </c>
      <c r="AB49" s="85">
        <f t="shared" ca="1" si="1"/>
        <v>405225</v>
      </c>
      <c r="AC49" s="80"/>
      <c r="AD49" s="90"/>
      <c r="AE49" s="79"/>
      <c r="AF49" s="124"/>
      <c r="AG49" s="86"/>
      <c r="AH49" s="85">
        <v>305325</v>
      </c>
      <c r="AI49" s="85">
        <f t="shared" si="2"/>
        <v>305325</v>
      </c>
      <c r="AJ49" s="80"/>
      <c r="AK49" s="79"/>
      <c r="AL49" s="124"/>
      <c r="AM49" s="86"/>
      <c r="AN49" s="85"/>
      <c r="AO49" s="85"/>
      <c r="AP49" s="80"/>
      <c r="AQ49" s="79"/>
      <c r="AR49" s="124"/>
      <c r="AS49" s="86"/>
      <c r="AT49" s="85"/>
      <c r="AU49" s="85"/>
      <c r="AV49" s="80"/>
      <c r="AW49" s="79"/>
      <c r="AX49" s="124"/>
      <c r="AY49" s="86"/>
      <c r="AZ49" s="85"/>
      <c r="BA49" s="85"/>
      <c r="BB49" s="80"/>
      <c r="BC49" s="79"/>
      <c r="BD49" s="124"/>
      <c r="BE49" s="86"/>
      <c r="BF49" s="85">
        <v>99900</v>
      </c>
      <c r="BG49" s="85">
        <f t="shared" si="6"/>
        <v>99900</v>
      </c>
      <c r="BH49" s="80"/>
      <c r="BI49" s="79"/>
      <c r="BJ49" s="87"/>
      <c r="BK49" s="86"/>
      <c r="BL49" s="85"/>
      <c r="BM49" s="85"/>
      <c r="BN49" s="80"/>
      <c r="BO49" s="79"/>
      <c r="BP49" s="87"/>
      <c r="BQ49" s="86"/>
      <c r="BR49" s="85"/>
      <c r="BS49" s="85"/>
      <c r="BT49" s="80"/>
    </row>
    <row r="50" spans="1:72" ht="15" customHeight="1" x14ac:dyDescent="0.25">
      <c r="B50" s="195">
        <v>2019</v>
      </c>
      <c r="D50" s="207" t="s">
        <v>453</v>
      </c>
      <c r="E50" s="207"/>
      <c r="F50" s="207"/>
      <c r="G50" s="207"/>
      <c r="H50" s="207"/>
      <c r="I50" s="207"/>
      <c r="J50" s="207"/>
      <c r="K50" s="207"/>
      <c r="L50" s="207"/>
      <c r="M50" s="207"/>
      <c r="N50" s="207"/>
      <c r="O50" s="207"/>
      <c r="P50" s="207"/>
      <c r="Q50" s="207"/>
      <c r="R50" s="207"/>
      <c r="S50" s="207"/>
      <c r="W50" s="125">
        <v>15128</v>
      </c>
      <c r="X50" s="79">
        <f ca="1">SUMIF($AD$4:$BT47,$X$4,AD50:BT50)</f>
        <v>2930000</v>
      </c>
      <c r="Y50" s="79"/>
      <c r="Z50" s="79"/>
      <c r="AA50" s="79">
        <f t="shared" si="18"/>
        <v>405225</v>
      </c>
      <c r="AB50" s="85">
        <f t="shared" ca="1" si="1"/>
        <v>3335225</v>
      </c>
      <c r="AC50" s="80">
        <f t="shared" ref="AC50" ca="1" si="31">+AB50+AB49</f>
        <v>3740450</v>
      </c>
      <c r="AD50" s="90"/>
      <c r="AE50" s="79">
        <v>1925000</v>
      </c>
      <c r="AF50" s="124"/>
      <c r="AG50" s="86"/>
      <c r="AH50" s="85">
        <v>305325</v>
      </c>
      <c r="AI50" s="85">
        <f t="shared" si="2"/>
        <v>2230325</v>
      </c>
      <c r="AJ50" s="80">
        <f t="shared" ref="AJ50" si="32">+AI50+AI49</f>
        <v>2535650</v>
      </c>
      <c r="AK50" s="79"/>
      <c r="AL50" s="124"/>
      <c r="AM50" s="86"/>
      <c r="AN50" s="85"/>
      <c r="AO50" s="85"/>
      <c r="AP50" s="80"/>
      <c r="AQ50" s="79"/>
      <c r="AR50" s="124"/>
      <c r="AS50" s="86"/>
      <c r="AT50" s="85"/>
      <c r="AU50" s="85"/>
      <c r="AV50" s="80"/>
      <c r="AW50" s="79"/>
      <c r="AX50" s="124"/>
      <c r="AY50" s="86"/>
      <c r="AZ50" s="85"/>
      <c r="BA50" s="85"/>
      <c r="BB50" s="80"/>
      <c r="BC50" s="79">
        <v>1005000</v>
      </c>
      <c r="BD50" s="124"/>
      <c r="BE50" s="86">
        <v>0.03</v>
      </c>
      <c r="BF50" s="85">
        <v>99900</v>
      </c>
      <c r="BG50" s="85">
        <f t="shared" si="6"/>
        <v>1104900</v>
      </c>
      <c r="BH50" s="80">
        <f t="shared" ref="BH50" si="33">+BG50+BG49</f>
        <v>1204800</v>
      </c>
      <c r="BI50" s="79"/>
      <c r="BJ50" s="87"/>
      <c r="BK50" s="86"/>
      <c r="BL50" s="85"/>
      <c r="BM50" s="85"/>
      <c r="BN50" s="80"/>
      <c r="BO50" s="79"/>
      <c r="BP50" s="87"/>
      <c r="BQ50" s="86"/>
      <c r="BR50" s="85"/>
      <c r="BS50" s="85"/>
      <c r="BT50" s="80"/>
    </row>
    <row r="51" spans="1:72" ht="15" customHeight="1" x14ac:dyDescent="0.25">
      <c r="B51" s="195"/>
      <c r="D51" s="207"/>
      <c r="E51" s="207"/>
      <c r="F51" s="207"/>
      <c r="G51" s="207"/>
      <c r="H51" s="207"/>
      <c r="I51" s="207"/>
      <c r="J51" s="207"/>
      <c r="K51" s="207"/>
      <c r="L51" s="207"/>
      <c r="M51" s="207"/>
      <c r="N51" s="207"/>
      <c r="O51" s="207"/>
      <c r="P51" s="207"/>
      <c r="Q51" s="207"/>
      <c r="R51" s="207"/>
      <c r="S51" s="207"/>
      <c r="W51" s="125">
        <v>15311</v>
      </c>
      <c r="X51" s="79">
        <f ca="1">SUMIF($AD$4:$BT48,$X$4,AD51:BT51)</f>
        <v>0</v>
      </c>
      <c r="Y51" s="79"/>
      <c r="Z51" s="79"/>
      <c r="AA51" s="79">
        <f t="shared" si="18"/>
        <v>361275</v>
      </c>
      <c r="AB51" s="85">
        <f t="shared" ca="1" si="1"/>
        <v>361275</v>
      </c>
      <c r="AC51" s="80"/>
      <c r="AD51" s="90"/>
      <c r="AE51" s="79"/>
      <c r="AF51" s="124"/>
      <c r="AG51" s="86"/>
      <c r="AH51" s="85">
        <v>276450</v>
      </c>
      <c r="AI51" s="85">
        <f t="shared" si="2"/>
        <v>276450</v>
      </c>
      <c r="AJ51" s="80"/>
      <c r="AK51" s="79"/>
      <c r="AL51" s="124"/>
      <c r="AM51" s="86"/>
      <c r="AN51" s="85"/>
      <c r="AO51" s="85"/>
      <c r="AP51" s="80"/>
      <c r="AQ51" s="79"/>
      <c r="AR51" s="124"/>
      <c r="AS51" s="86"/>
      <c r="AT51" s="85"/>
      <c r="AU51" s="85"/>
      <c r="AV51" s="80"/>
      <c r="AW51" s="79"/>
      <c r="AX51" s="124"/>
      <c r="AY51" s="86"/>
      <c r="AZ51" s="85"/>
      <c r="BA51" s="85"/>
      <c r="BB51" s="80"/>
      <c r="BC51" s="79"/>
      <c r="BD51" s="124"/>
      <c r="BE51" s="86"/>
      <c r="BF51" s="85">
        <v>84825</v>
      </c>
      <c r="BG51" s="85">
        <f t="shared" si="6"/>
        <v>84825</v>
      </c>
      <c r="BH51" s="80"/>
      <c r="BI51" s="79"/>
      <c r="BJ51" s="87"/>
      <c r="BK51" s="86"/>
      <c r="BL51" s="85"/>
      <c r="BM51" s="85"/>
      <c r="BN51" s="80"/>
      <c r="BO51" s="79"/>
      <c r="BP51" s="87"/>
      <c r="BQ51" s="86"/>
      <c r="BR51" s="85"/>
      <c r="BS51" s="85"/>
      <c r="BT51" s="80"/>
    </row>
    <row r="52" spans="1:72" ht="15" customHeight="1" x14ac:dyDescent="0.25">
      <c r="B52" s="37"/>
      <c r="D52" s="189"/>
      <c r="E52" s="189"/>
      <c r="F52" s="189"/>
      <c r="G52" s="189"/>
      <c r="H52" s="189"/>
      <c r="I52" s="189"/>
      <c r="J52" s="189"/>
      <c r="K52" s="189"/>
      <c r="L52" s="189"/>
      <c r="M52" s="189"/>
      <c r="N52" s="189"/>
      <c r="O52" s="189"/>
      <c r="P52" s="189"/>
      <c r="Q52" s="189"/>
      <c r="R52" s="189"/>
      <c r="S52" s="189"/>
      <c r="W52" s="125">
        <v>15493</v>
      </c>
      <c r="X52" s="79">
        <f ca="1">SUMIF($AD$4:$BT49,$X$4,AD52:BT52)</f>
        <v>3045000</v>
      </c>
      <c r="Y52" s="79"/>
      <c r="Z52" s="79"/>
      <c r="AA52" s="79">
        <f t="shared" si="18"/>
        <v>361275</v>
      </c>
      <c r="AB52" s="85">
        <f t="shared" ca="1" si="1"/>
        <v>3406275</v>
      </c>
      <c r="AC52" s="80">
        <f t="shared" ref="AC52" ca="1" si="34">+AB52+AB51</f>
        <v>3767550</v>
      </c>
      <c r="AD52" s="90"/>
      <c r="AE52" s="79">
        <v>2000000</v>
      </c>
      <c r="AF52" s="124"/>
      <c r="AG52" s="86"/>
      <c r="AH52" s="85">
        <v>276450</v>
      </c>
      <c r="AI52" s="85">
        <f t="shared" si="2"/>
        <v>2276450</v>
      </c>
      <c r="AJ52" s="80">
        <f t="shared" ref="AJ52" si="35">+AI52+AI51</f>
        <v>2552900</v>
      </c>
      <c r="AK52" s="79"/>
      <c r="AL52" s="124"/>
      <c r="AM52" s="86"/>
      <c r="AN52" s="85"/>
      <c r="AO52" s="85"/>
      <c r="AP52" s="80"/>
      <c r="AQ52" s="79"/>
      <c r="AR52" s="124"/>
      <c r="AS52" s="86"/>
      <c r="AT52" s="85"/>
      <c r="AU52" s="85"/>
      <c r="AV52" s="80"/>
      <c r="AW52" s="79"/>
      <c r="AX52" s="124"/>
      <c r="AY52" s="86"/>
      <c r="AZ52" s="85"/>
      <c r="BA52" s="85"/>
      <c r="BB52" s="80"/>
      <c r="BC52" s="79">
        <v>1045000</v>
      </c>
      <c r="BD52" s="124"/>
      <c r="BE52" s="86">
        <v>0.03</v>
      </c>
      <c r="BF52" s="85">
        <v>84825</v>
      </c>
      <c r="BG52" s="85">
        <f t="shared" si="6"/>
        <v>1129825</v>
      </c>
      <c r="BH52" s="80">
        <f t="shared" ref="BH52" si="36">+BG52+BG51</f>
        <v>1214650</v>
      </c>
      <c r="BI52" s="79"/>
      <c r="BJ52" s="87"/>
      <c r="BK52" s="86"/>
      <c r="BL52" s="85"/>
      <c r="BM52" s="85"/>
      <c r="BN52" s="80"/>
      <c r="BO52" s="79"/>
      <c r="BP52" s="87"/>
      <c r="BQ52" s="86"/>
      <c r="BR52" s="85"/>
      <c r="BS52" s="85"/>
      <c r="BT52" s="80"/>
    </row>
    <row r="53" spans="1:72" x14ac:dyDescent="0.25">
      <c r="B53" s="183"/>
      <c r="D53" s="37"/>
      <c r="E53" s="37"/>
      <c r="F53" s="37"/>
      <c r="G53" s="37"/>
      <c r="H53" s="37"/>
      <c r="I53" s="37"/>
      <c r="J53" s="37"/>
      <c r="K53" s="37"/>
      <c r="L53" s="37"/>
      <c r="M53" s="37"/>
      <c r="N53" s="37"/>
      <c r="O53" s="37"/>
      <c r="P53" s="37"/>
      <c r="Q53" s="37"/>
      <c r="R53" s="37"/>
      <c r="S53" s="184"/>
      <c r="W53" s="125">
        <v>15676</v>
      </c>
      <c r="X53" s="79">
        <f ca="1">SUMIF($AD$4:$BT50,$X$4,AD53:BT53)</f>
        <v>0</v>
      </c>
      <c r="Y53" s="79"/>
      <c r="Z53" s="79"/>
      <c r="AA53" s="79">
        <f t="shared" si="18"/>
        <v>315600</v>
      </c>
      <c r="AB53" s="85">
        <f t="shared" ca="1" si="1"/>
        <v>315600</v>
      </c>
      <c r="AC53" s="80"/>
      <c r="AD53" s="90"/>
      <c r="AE53" s="79"/>
      <c r="AF53" s="124"/>
      <c r="AG53" s="86"/>
      <c r="AH53" s="85">
        <v>246450</v>
      </c>
      <c r="AI53" s="85">
        <f t="shared" si="2"/>
        <v>246450</v>
      </c>
      <c r="AJ53" s="80"/>
      <c r="AK53" s="79"/>
      <c r="AL53" s="124"/>
      <c r="AM53" s="86"/>
      <c r="AN53" s="85"/>
      <c r="AO53" s="85"/>
      <c r="AP53" s="80"/>
      <c r="AQ53" s="79"/>
      <c r="AR53" s="124"/>
      <c r="AS53" s="86"/>
      <c r="AT53" s="85"/>
      <c r="AU53" s="85"/>
      <c r="AV53" s="80"/>
      <c r="AW53" s="79"/>
      <c r="AX53" s="124"/>
      <c r="AY53" s="86"/>
      <c r="AZ53" s="85"/>
      <c r="BA53" s="85"/>
      <c r="BB53" s="80"/>
      <c r="BC53" s="79"/>
      <c r="BD53" s="124"/>
      <c r="BE53" s="86"/>
      <c r="BF53" s="85">
        <v>69150</v>
      </c>
      <c r="BG53" s="85">
        <f t="shared" si="6"/>
        <v>69150</v>
      </c>
      <c r="BH53" s="80"/>
      <c r="BI53" s="79"/>
      <c r="BJ53" s="87"/>
      <c r="BK53" s="86"/>
      <c r="BL53" s="85"/>
      <c r="BM53" s="85"/>
      <c r="BN53" s="80"/>
      <c r="BO53" s="79"/>
      <c r="BP53" s="87"/>
      <c r="BQ53" s="86"/>
      <c r="BR53" s="85"/>
      <c r="BS53" s="85"/>
      <c r="BT53" s="80"/>
    </row>
    <row r="54" spans="1:72" ht="15.75" x14ac:dyDescent="0.25">
      <c r="A54" s="13" t="s">
        <v>30</v>
      </c>
      <c r="B54" s="13" t="s">
        <v>38</v>
      </c>
      <c r="C54" s="14"/>
      <c r="D54" s="35"/>
      <c r="E54" s="184"/>
      <c r="F54" s="184"/>
      <c r="G54" s="184"/>
      <c r="H54" s="184"/>
      <c r="I54" s="184"/>
      <c r="J54" s="184"/>
      <c r="K54" s="184"/>
      <c r="L54" s="184"/>
      <c r="M54" s="184"/>
      <c r="N54" s="184"/>
      <c r="O54" s="184"/>
      <c r="P54" s="184"/>
      <c r="Q54" s="184"/>
      <c r="R54" s="184"/>
      <c r="S54" s="184"/>
      <c r="W54" s="125">
        <v>15858</v>
      </c>
      <c r="X54" s="79">
        <f ca="1">SUMIF($AD$4:$BT51,$X$4,AD54:BT54)</f>
        <v>3165000</v>
      </c>
      <c r="Y54" s="79"/>
      <c r="Z54" s="79"/>
      <c r="AA54" s="79">
        <f t="shared" si="18"/>
        <v>315600</v>
      </c>
      <c r="AB54" s="85">
        <f t="shared" ca="1" si="1"/>
        <v>3480600</v>
      </c>
      <c r="AC54" s="80">
        <f t="shared" ref="AC54" ca="1" si="37">+AB54+AB53</f>
        <v>3796200</v>
      </c>
      <c r="AD54" s="90"/>
      <c r="AE54" s="79">
        <v>2080000</v>
      </c>
      <c r="AF54" s="124"/>
      <c r="AG54" s="86"/>
      <c r="AH54" s="85">
        <v>246450</v>
      </c>
      <c r="AI54" s="85">
        <f t="shared" si="2"/>
        <v>2326450</v>
      </c>
      <c r="AJ54" s="80">
        <f t="shared" ref="AJ54" si="38">+AI54+AI53</f>
        <v>2572900</v>
      </c>
      <c r="AK54" s="79"/>
      <c r="AL54" s="124"/>
      <c r="AM54" s="86"/>
      <c r="AN54" s="85"/>
      <c r="AO54" s="85"/>
      <c r="AP54" s="80"/>
      <c r="AQ54" s="79"/>
      <c r="AR54" s="124"/>
      <c r="AS54" s="86"/>
      <c r="AT54" s="85"/>
      <c r="AU54" s="85"/>
      <c r="AV54" s="80"/>
      <c r="AW54" s="79"/>
      <c r="AX54" s="124"/>
      <c r="AY54" s="86"/>
      <c r="AZ54" s="85"/>
      <c r="BA54" s="85"/>
      <c r="BB54" s="80"/>
      <c r="BC54" s="79">
        <v>1085000</v>
      </c>
      <c r="BD54" s="124"/>
      <c r="BE54" s="86">
        <v>0.03</v>
      </c>
      <c r="BF54" s="85">
        <v>69150</v>
      </c>
      <c r="BG54" s="85">
        <f t="shared" si="6"/>
        <v>1154150</v>
      </c>
      <c r="BH54" s="80">
        <f t="shared" ref="BH54" si="39">+BG54+BG53</f>
        <v>1223300</v>
      </c>
      <c r="BI54" s="79"/>
      <c r="BJ54" s="87"/>
      <c r="BK54" s="86"/>
      <c r="BL54" s="85"/>
      <c r="BM54" s="85"/>
      <c r="BN54" s="80"/>
      <c r="BO54" s="79"/>
      <c r="BP54" s="87"/>
      <c r="BQ54" s="86"/>
      <c r="BR54" s="85"/>
      <c r="BS54" s="85"/>
      <c r="BT54" s="80"/>
    </row>
    <row r="55" spans="1:72" ht="15" customHeight="1" x14ac:dyDescent="0.25">
      <c r="E55" s="184"/>
      <c r="F55" s="184"/>
      <c r="G55" s="184"/>
      <c r="H55" s="184"/>
      <c r="I55" s="184"/>
      <c r="J55" s="184"/>
      <c r="K55" s="184"/>
      <c r="L55" s="184"/>
      <c r="M55" s="184"/>
      <c r="N55" s="184"/>
      <c r="O55" s="184"/>
      <c r="P55" s="184"/>
      <c r="Q55" s="184"/>
      <c r="R55" s="184"/>
      <c r="S55" s="178"/>
      <c r="W55" s="125">
        <v>16041</v>
      </c>
      <c r="X55" s="79">
        <f ca="1">SUMIF($AD$4:$BT52,$X$4,AD55:BT55)</f>
        <v>0</v>
      </c>
      <c r="Y55" s="79"/>
      <c r="Z55" s="79"/>
      <c r="AA55" s="79">
        <f t="shared" si="18"/>
        <v>268125</v>
      </c>
      <c r="AB55" s="85">
        <f t="shared" ca="1" si="1"/>
        <v>268125</v>
      </c>
      <c r="AC55" s="80"/>
      <c r="AD55" s="90"/>
      <c r="AE55" s="79"/>
      <c r="AF55" s="124"/>
      <c r="AG55" s="86"/>
      <c r="AH55" s="85">
        <v>215250</v>
      </c>
      <c r="AI55" s="85">
        <f t="shared" si="2"/>
        <v>215250</v>
      </c>
      <c r="AJ55" s="80"/>
      <c r="AK55" s="79"/>
      <c r="AL55" s="124"/>
      <c r="AM55" s="86"/>
      <c r="AN55" s="85"/>
      <c r="AO55" s="85"/>
      <c r="AP55" s="80"/>
      <c r="AQ55" s="79"/>
      <c r="AR55" s="124"/>
      <c r="AS55" s="86"/>
      <c r="AT55" s="85"/>
      <c r="AU55" s="85"/>
      <c r="AV55" s="80"/>
      <c r="AW55" s="79"/>
      <c r="AX55" s="124"/>
      <c r="AY55" s="86"/>
      <c r="AZ55" s="85"/>
      <c r="BA55" s="85"/>
      <c r="BB55" s="80"/>
      <c r="BC55" s="79"/>
      <c r="BD55" s="124"/>
      <c r="BE55" s="86"/>
      <c r="BF55" s="85">
        <v>52875</v>
      </c>
      <c r="BG55" s="85">
        <f t="shared" si="6"/>
        <v>52875</v>
      </c>
      <c r="BH55" s="80"/>
      <c r="BI55" s="79"/>
      <c r="BJ55" s="87"/>
      <c r="BK55" s="86"/>
      <c r="BL55" s="85"/>
      <c r="BM55" s="85"/>
      <c r="BN55" s="80"/>
      <c r="BO55" s="79"/>
      <c r="BP55" s="87"/>
      <c r="BQ55" s="86"/>
      <c r="BR55" s="85"/>
      <c r="BS55" s="85"/>
      <c r="BT55" s="80"/>
    </row>
    <row r="56" spans="1:72" x14ac:dyDescent="0.25">
      <c r="B56" s="186" t="s">
        <v>16</v>
      </c>
      <c r="C56" s="186"/>
      <c r="D56" s="186"/>
      <c r="E56" s="184"/>
      <c r="F56" s="184"/>
      <c r="G56" s="184"/>
      <c r="H56" s="184"/>
      <c r="I56" s="184"/>
      <c r="J56" s="184"/>
      <c r="K56" s="184"/>
      <c r="L56" s="184"/>
      <c r="M56" s="184"/>
      <c r="N56" s="184"/>
      <c r="O56" s="184"/>
      <c r="P56" s="184"/>
      <c r="Q56" s="184"/>
      <c r="R56" s="184"/>
      <c r="S56" s="178"/>
      <c r="W56" s="125">
        <v>16224</v>
      </c>
      <c r="X56" s="79">
        <f ca="1">SUMIF($AD$4:$BT53,$X$4,AD56:BT56)</f>
        <v>3295000</v>
      </c>
      <c r="Y56" s="79"/>
      <c r="Z56" s="79"/>
      <c r="AA56" s="79">
        <f t="shared" si="18"/>
        <v>268125</v>
      </c>
      <c r="AB56" s="85">
        <f t="shared" ca="1" si="1"/>
        <v>3563125</v>
      </c>
      <c r="AC56" s="80">
        <f t="shared" ref="AC56" ca="1" si="40">+AB56+AB55</f>
        <v>3831250</v>
      </c>
      <c r="AD56" s="90"/>
      <c r="AE56" s="79">
        <v>2165000</v>
      </c>
      <c r="AF56" s="124"/>
      <c r="AG56" s="86"/>
      <c r="AH56" s="85">
        <v>215250</v>
      </c>
      <c r="AI56" s="85">
        <f t="shared" si="2"/>
        <v>2380250</v>
      </c>
      <c r="AJ56" s="80">
        <f t="shared" ref="AJ56" si="41">+AI56+AI55</f>
        <v>2595500</v>
      </c>
      <c r="AK56" s="79"/>
      <c r="AL56" s="124"/>
      <c r="AM56" s="86"/>
      <c r="AN56" s="85"/>
      <c r="AO56" s="85"/>
      <c r="AP56" s="80"/>
      <c r="AQ56" s="79"/>
      <c r="AR56" s="124"/>
      <c r="AS56" s="86"/>
      <c r="AT56" s="85"/>
      <c r="AU56" s="85"/>
      <c r="AV56" s="80"/>
      <c r="AW56" s="79"/>
      <c r="AX56" s="124"/>
      <c r="AY56" s="86"/>
      <c r="AZ56" s="85"/>
      <c r="BA56" s="85"/>
      <c r="BB56" s="80"/>
      <c r="BC56" s="79">
        <v>1130000</v>
      </c>
      <c r="BD56" s="124"/>
      <c r="BE56" s="86">
        <v>0.03</v>
      </c>
      <c r="BF56" s="85">
        <v>52875</v>
      </c>
      <c r="BG56" s="85">
        <f t="shared" si="6"/>
        <v>1182875</v>
      </c>
      <c r="BH56" s="80">
        <f t="shared" ref="BH56" si="42">+BG56+BG55</f>
        <v>1235750</v>
      </c>
      <c r="BI56" s="79"/>
      <c r="BJ56" s="87"/>
      <c r="BK56" s="86"/>
      <c r="BL56" s="85"/>
      <c r="BM56" s="85"/>
      <c r="BN56" s="80"/>
      <c r="BO56" s="79"/>
      <c r="BP56" s="87"/>
      <c r="BQ56" s="86"/>
      <c r="BR56" s="85"/>
      <c r="BS56" s="85"/>
      <c r="BT56" s="80"/>
    </row>
    <row r="57" spans="1:72" x14ac:dyDescent="0.25">
      <c r="E57" s="178"/>
      <c r="F57" s="178"/>
      <c r="G57" s="178"/>
      <c r="H57" s="178"/>
      <c r="I57" s="178"/>
      <c r="J57" s="178"/>
      <c r="K57" s="178"/>
      <c r="L57" s="178"/>
      <c r="M57" s="178"/>
      <c r="N57" s="178"/>
      <c r="O57" s="178"/>
      <c r="P57" s="178"/>
      <c r="Q57" s="178"/>
      <c r="R57" s="178"/>
      <c r="S57" s="178"/>
      <c r="W57" s="125">
        <v>16407</v>
      </c>
      <c r="X57" s="79">
        <f ca="1">SUMIF($AD$4:$BT54,$X$4,AD57:BT57)</f>
        <v>0</v>
      </c>
      <c r="Y57" s="79"/>
      <c r="Z57" s="79"/>
      <c r="AA57" s="79">
        <f t="shared" si="18"/>
        <v>218700</v>
      </c>
      <c r="AB57" s="85">
        <f t="shared" ca="1" si="1"/>
        <v>218700</v>
      </c>
      <c r="AC57" s="80"/>
      <c r="AD57" s="90"/>
      <c r="AE57" s="79"/>
      <c r="AF57" s="124"/>
      <c r="AG57" s="86"/>
      <c r="AH57" s="85">
        <v>182775</v>
      </c>
      <c r="AI57" s="85">
        <f t="shared" si="2"/>
        <v>182775</v>
      </c>
      <c r="AJ57" s="80"/>
      <c r="AK57" s="79"/>
      <c r="AL57" s="124"/>
      <c r="AM57" s="86"/>
      <c r="AN57" s="85"/>
      <c r="AO57" s="85"/>
      <c r="AP57" s="80"/>
      <c r="AQ57" s="79"/>
      <c r="AR57" s="124"/>
      <c r="AS57" s="86"/>
      <c r="AT57" s="85"/>
      <c r="AU57" s="85"/>
      <c r="AV57" s="80"/>
      <c r="AW57" s="79"/>
      <c r="AX57" s="124"/>
      <c r="AY57" s="86"/>
      <c r="AZ57" s="85"/>
      <c r="BA57" s="85"/>
      <c r="BB57" s="80"/>
      <c r="BC57" s="79"/>
      <c r="BD57" s="124"/>
      <c r="BE57" s="86"/>
      <c r="BF57" s="85">
        <v>35925</v>
      </c>
      <c r="BG57" s="85">
        <f t="shared" si="6"/>
        <v>35925</v>
      </c>
      <c r="BH57" s="80"/>
      <c r="BI57" s="79"/>
      <c r="BJ57" s="87"/>
      <c r="BK57" s="86"/>
      <c r="BL57" s="85"/>
      <c r="BM57" s="85"/>
      <c r="BN57" s="80"/>
      <c r="BO57" s="79"/>
      <c r="BP57" s="87"/>
      <c r="BQ57" s="86"/>
      <c r="BR57" s="85"/>
      <c r="BS57" s="85"/>
      <c r="BT57" s="80"/>
    </row>
    <row r="58" spans="1:72" x14ac:dyDescent="0.25">
      <c r="B58" s="10" t="s">
        <v>17</v>
      </c>
      <c r="E58" s="68"/>
      <c r="F58" s="68"/>
      <c r="G58" s="68"/>
      <c r="H58" s="68"/>
      <c r="I58" s="68"/>
      <c r="J58" s="68"/>
      <c r="K58" s="68"/>
      <c r="L58" s="68"/>
      <c r="M58" s="68"/>
      <c r="N58" s="68"/>
      <c r="O58" s="68"/>
      <c r="P58" s="68"/>
      <c r="Q58" s="68"/>
      <c r="R58" s="68"/>
      <c r="S58" s="68"/>
      <c r="W58" s="125">
        <v>16589</v>
      </c>
      <c r="X58" s="79">
        <f ca="1">SUMIF($AD$4:$BT55,$X$4,AD58:BT58)</f>
        <v>3425000</v>
      </c>
      <c r="Y58" s="79"/>
      <c r="Z58" s="79"/>
      <c r="AA58" s="79">
        <f t="shared" si="18"/>
        <v>218700</v>
      </c>
      <c r="AB58" s="85">
        <f t="shared" ca="1" si="1"/>
        <v>3643700</v>
      </c>
      <c r="AC58" s="80">
        <f t="shared" ref="AC58" ca="1" si="43">+AB58+AB57</f>
        <v>3862400</v>
      </c>
      <c r="AD58" s="90"/>
      <c r="AE58" s="79">
        <v>2250000</v>
      </c>
      <c r="AF58" s="124"/>
      <c r="AG58" s="86"/>
      <c r="AH58" s="85">
        <v>182775</v>
      </c>
      <c r="AI58" s="85">
        <f t="shared" si="2"/>
        <v>2432775</v>
      </c>
      <c r="AJ58" s="80">
        <f t="shared" ref="AJ58" si="44">+AI58+AI57</f>
        <v>2615550</v>
      </c>
      <c r="AK58" s="79"/>
      <c r="AL58" s="124"/>
      <c r="AM58" s="86"/>
      <c r="AN58" s="85"/>
      <c r="AO58" s="85"/>
      <c r="AP58" s="80"/>
      <c r="AQ58" s="79"/>
      <c r="AR58" s="124"/>
      <c r="AS58" s="86"/>
      <c r="AT58" s="85"/>
      <c r="AU58" s="85"/>
      <c r="AV58" s="80"/>
      <c r="AW58" s="79"/>
      <c r="AX58" s="124"/>
      <c r="AY58" s="86"/>
      <c r="AZ58" s="85"/>
      <c r="BA58" s="85"/>
      <c r="BB58" s="80"/>
      <c r="BC58" s="79">
        <v>1175000</v>
      </c>
      <c r="BD58" s="124"/>
      <c r="BE58" s="86">
        <v>0.03</v>
      </c>
      <c r="BF58" s="85">
        <v>35925</v>
      </c>
      <c r="BG58" s="85">
        <f t="shared" si="6"/>
        <v>1210925</v>
      </c>
      <c r="BH58" s="80">
        <f t="shared" ref="BH58" si="45">+BG58+BG57</f>
        <v>1246850</v>
      </c>
      <c r="BI58" s="79"/>
      <c r="BJ58" s="87"/>
      <c r="BK58" s="86"/>
      <c r="BL58" s="85"/>
      <c r="BM58" s="85"/>
      <c r="BN58" s="80"/>
      <c r="BO58" s="79"/>
      <c r="BP58" s="87"/>
      <c r="BQ58" s="86"/>
      <c r="BR58" s="85"/>
      <c r="BS58" s="85"/>
      <c r="BT58" s="80"/>
    </row>
    <row r="59" spans="1:72" x14ac:dyDescent="0.25">
      <c r="B59" s="10" t="s">
        <v>20</v>
      </c>
      <c r="W59" s="125">
        <v>16772</v>
      </c>
      <c r="X59" s="79">
        <f ca="1">SUMIF($AD$4:$BT56,$X$4,AD59:BT59)</f>
        <v>0</v>
      </c>
      <c r="Y59" s="79"/>
      <c r="Z59" s="79"/>
      <c r="AA59" s="79">
        <f t="shared" si="18"/>
        <v>167325</v>
      </c>
      <c r="AB59" s="85">
        <f t="shared" ca="1" si="1"/>
        <v>167325</v>
      </c>
      <c r="AC59" s="80"/>
      <c r="AD59" s="90"/>
      <c r="AE59" s="79"/>
      <c r="AF59" s="124"/>
      <c r="AG59" s="86"/>
      <c r="AH59" s="85">
        <v>149025</v>
      </c>
      <c r="AI59" s="85">
        <f t="shared" si="2"/>
        <v>149025</v>
      </c>
      <c r="AJ59" s="80"/>
      <c r="AK59" s="79"/>
      <c r="AL59" s="124"/>
      <c r="AM59" s="86"/>
      <c r="AN59" s="85"/>
      <c r="AO59" s="85"/>
      <c r="AP59" s="80"/>
      <c r="AQ59" s="79"/>
      <c r="AR59" s="124"/>
      <c r="AS59" s="86"/>
      <c r="AT59" s="85"/>
      <c r="AU59" s="85"/>
      <c r="AV59" s="80"/>
      <c r="AW59" s="79"/>
      <c r="AX59" s="124"/>
      <c r="AY59" s="86"/>
      <c r="AZ59" s="85"/>
      <c r="BA59" s="85"/>
      <c r="BB59" s="80"/>
      <c r="BC59" s="79"/>
      <c r="BD59" s="124"/>
      <c r="BE59" s="86"/>
      <c r="BF59" s="85">
        <v>18300</v>
      </c>
      <c r="BG59" s="85">
        <f t="shared" si="6"/>
        <v>18300</v>
      </c>
      <c r="BH59" s="80"/>
      <c r="BI59" s="79"/>
      <c r="BJ59" s="87"/>
      <c r="BK59" s="86"/>
      <c r="BL59" s="85"/>
      <c r="BM59" s="85"/>
      <c r="BN59" s="80"/>
      <c r="BO59" s="79"/>
      <c r="BP59" s="87"/>
      <c r="BQ59" s="86"/>
      <c r="BR59" s="85"/>
      <c r="BS59" s="85"/>
      <c r="BT59" s="80"/>
    </row>
    <row r="60" spans="1:72" ht="15.75" x14ac:dyDescent="0.25">
      <c r="B60" s="10" t="s">
        <v>22</v>
      </c>
      <c r="E60" s="14"/>
      <c r="F60" s="14"/>
      <c r="W60" s="125">
        <v>16954</v>
      </c>
      <c r="X60" s="79">
        <f ca="1">SUMIF($AD$4:$BT57,$X$4,AD60:BT60)</f>
        <v>3560000</v>
      </c>
      <c r="Y60" s="79"/>
      <c r="Z60" s="79"/>
      <c r="AA60" s="79">
        <f t="shared" si="18"/>
        <v>167325</v>
      </c>
      <c r="AB60" s="85">
        <f t="shared" ca="1" si="1"/>
        <v>3727325</v>
      </c>
      <c r="AC60" s="80">
        <f t="shared" ref="AC60" ca="1" si="46">+AB60+AB59</f>
        <v>3894650</v>
      </c>
      <c r="AD60" s="90"/>
      <c r="AE60" s="79">
        <v>2340000</v>
      </c>
      <c r="AF60" s="124"/>
      <c r="AG60" s="86"/>
      <c r="AH60" s="85">
        <v>149025</v>
      </c>
      <c r="AI60" s="85">
        <f t="shared" si="2"/>
        <v>2489025</v>
      </c>
      <c r="AJ60" s="80">
        <f t="shared" ref="AJ60" si="47">+AI60+AI59</f>
        <v>2638050</v>
      </c>
      <c r="AK60" s="79"/>
      <c r="AL60" s="124"/>
      <c r="AM60" s="86"/>
      <c r="AN60" s="85"/>
      <c r="AO60" s="85"/>
      <c r="AP60" s="80"/>
      <c r="AQ60" s="79"/>
      <c r="AR60" s="124"/>
      <c r="AS60" s="86"/>
      <c r="AT60" s="85"/>
      <c r="AU60" s="85"/>
      <c r="AV60" s="80"/>
      <c r="AW60" s="79"/>
      <c r="AX60" s="124"/>
      <c r="AY60" s="86"/>
      <c r="AZ60" s="85"/>
      <c r="BA60" s="85"/>
      <c r="BB60" s="80"/>
      <c r="BC60" s="79">
        <v>1220000</v>
      </c>
      <c r="BD60" s="124"/>
      <c r="BE60" s="86">
        <v>0.03</v>
      </c>
      <c r="BF60" s="85">
        <v>18300</v>
      </c>
      <c r="BG60" s="85">
        <f t="shared" si="6"/>
        <v>1238300</v>
      </c>
      <c r="BH60" s="80">
        <f t="shared" ref="BH60" si="48">+BG60+BG59</f>
        <v>1256600</v>
      </c>
      <c r="BI60" s="79"/>
      <c r="BJ60" s="87"/>
      <c r="BK60" s="86"/>
      <c r="BL60" s="85"/>
      <c r="BM60" s="85"/>
      <c r="BN60" s="80"/>
      <c r="BO60" s="79"/>
      <c r="BP60" s="87"/>
      <c r="BQ60" s="86"/>
      <c r="BR60" s="85"/>
      <c r="BS60" s="85"/>
      <c r="BT60" s="80"/>
    </row>
    <row r="61" spans="1:72" x14ac:dyDescent="0.25">
      <c r="B61" s="10" t="s">
        <v>433</v>
      </c>
      <c r="W61" s="125">
        <v>17137</v>
      </c>
      <c r="X61" s="79">
        <f ca="1">SUMIF($AD$4:$BT58,$X$4,AD61:BT61)</f>
        <v>0</v>
      </c>
      <c r="Y61" s="79"/>
      <c r="Z61" s="79"/>
      <c r="AA61" s="79">
        <f t="shared" si="18"/>
        <v>113925</v>
      </c>
      <c r="AB61" s="85">
        <f t="shared" ca="1" si="1"/>
        <v>113925</v>
      </c>
      <c r="AC61" s="80"/>
      <c r="AD61" s="90"/>
      <c r="AE61" s="79"/>
      <c r="AF61" s="124"/>
      <c r="AG61" s="86"/>
      <c r="AH61" s="85">
        <v>113925</v>
      </c>
      <c r="AI61" s="85">
        <f t="shared" si="2"/>
        <v>113925</v>
      </c>
      <c r="AJ61" s="80"/>
      <c r="AK61" s="79"/>
      <c r="AL61" s="87"/>
      <c r="AM61" s="86"/>
      <c r="AN61" s="85"/>
      <c r="AO61" s="85"/>
      <c r="AP61" s="80"/>
      <c r="AQ61" s="79"/>
      <c r="AR61" s="87"/>
      <c r="AS61" s="86"/>
      <c r="AT61" s="85"/>
      <c r="AU61" s="85"/>
      <c r="AV61" s="80"/>
      <c r="AW61" s="79"/>
      <c r="AX61" s="87"/>
      <c r="AY61" s="86"/>
      <c r="AZ61" s="85"/>
      <c r="BA61" s="85"/>
      <c r="BB61" s="80"/>
      <c r="BC61" s="79"/>
      <c r="BD61" s="87"/>
      <c r="BE61" s="86"/>
      <c r="BF61" s="85"/>
      <c r="BG61" s="85"/>
      <c r="BH61" s="80"/>
      <c r="BI61" s="79"/>
      <c r="BJ61" s="87"/>
      <c r="BK61" s="86"/>
      <c r="BL61" s="85"/>
      <c r="BM61" s="85"/>
      <c r="BN61" s="80"/>
      <c r="BO61" s="79"/>
      <c r="BP61" s="87"/>
      <c r="BQ61" s="86"/>
      <c r="BR61" s="85"/>
      <c r="BS61" s="85"/>
      <c r="BT61" s="80"/>
    </row>
    <row r="62" spans="1:72" x14ac:dyDescent="0.25">
      <c r="B62" s="10" t="s">
        <v>24</v>
      </c>
      <c r="W62" s="125">
        <v>17319</v>
      </c>
      <c r="X62" s="79">
        <f ca="1">SUMIF($AD$4:$BT59,$X$4,AD62:BT62)</f>
        <v>2435000</v>
      </c>
      <c r="Y62" s="79"/>
      <c r="Z62" s="79"/>
      <c r="AA62" s="79">
        <f t="shared" si="18"/>
        <v>113925</v>
      </c>
      <c r="AB62" s="85">
        <f t="shared" ca="1" si="1"/>
        <v>2548925</v>
      </c>
      <c r="AC62" s="80">
        <f t="shared" ref="AC62" ca="1" si="49">+AB62+AB61</f>
        <v>2662850</v>
      </c>
      <c r="AD62"/>
      <c r="AE62" s="79">
        <v>2435000</v>
      </c>
      <c r="AF62" s="124"/>
      <c r="AG62" s="86"/>
      <c r="AH62" s="85">
        <v>113925</v>
      </c>
      <c r="AI62" s="85">
        <f t="shared" si="2"/>
        <v>2548925</v>
      </c>
      <c r="AJ62" s="80">
        <f t="shared" ref="AJ62" si="50">+AI62+AI61</f>
        <v>2662850</v>
      </c>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row>
    <row r="63" spans="1:72" x14ac:dyDescent="0.25">
      <c r="B63" s="10" t="s">
        <v>48</v>
      </c>
      <c r="W63" s="125">
        <v>17502</v>
      </c>
      <c r="X63" s="79">
        <f ca="1">SUMIF($AD$4:$BT60,$X$4,AD63:BT63)</f>
        <v>0</v>
      </c>
      <c r="Y63" s="79"/>
      <c r="Z63" s="79"/>
      <c r="AA63" s="79">
        <f t="shared" si="18"/>
        <v>77400</v>
      </c>
      <c r="AB63" s="85">
        <f t="shared" ca="1" si="1"/>
        <v>77400</v>
      </c>
      <c r="AC63" s="80"/>
      <c r="AD63"/>
      <c r="AE63" s="79"/>
      <c r="AF63" s="124"/>
      <c r="AG63" s="86"/>
      <c r="AH63" s="85">
        <v>77400</v>
      </c>
      <c r="AI63" s="85">
        <f t="shared" si="2"/>
        <v>77400</v>
      </c>
      <c r="AJ63" s="80"/>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row>
    <row r="64" spans="1:72" x14ac:dyDescent="0.25">
      <c r="B64" s="10" t="s">
        <v>49</v>
      </c>
      <c r="W64" s="125">
        <v>17685</v>
      </c>
      <c r="X64" s="79">
        <f ca="1">SUMIF($AD$4:$BT61,$X$4,AD64:BT64)</f>
        <v>2530000</v>
      </c>
      <c r="Y64" s="79"/>
      <c r="Z64" s="79"/>
      <c r="AA64" s="79">
        <f t="shared" si="18"/>
        <v>77400</v>
      </c>
      <c r="AB64" s="85">
        <f t="shared" ca="1" si="1"/>
        <v>2607400</v>
      </c>
      <c r="AC64" s="80">
        <f t="shared" ref="AC64" ca="1" si="51">+AB64+AB63</f>
        <v>2684800</v>
      </c>
      <c r="AD64"/>
      <c r="AE64" s="79">
        <v>2530000</v>
      </c>
      <c r="AF64" s="124"/>
      <c r="AG64" s="86"/>
      <c r="AH64" s="85">
        <v>77400</v>
      </c>
      <c r="AI64" s="85">
        <f t="shared" si="2"/>
        <v>2607400</v>
      </c>
      <c r="AJ64" s="80">
        <f t="shared" ref="AJ64" si="52">+AI64+AI63</f>
        <v>2684800</v>
      </c>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row>
    <row r="65" spans="2:72" x14ac:dyDescent="0.25">
      <c r="B65" s="10" t="s">
        <v>25</v>
      </c>
      <c r="W65" s="125">
        <v>17868</v>
      </c>
      <c r="X65" s="79">
        <f ca="1">SUMIF($AD$4:$BT62,$X$4,AD65:BT65)</f>
        <v>0</v>
      </c>
      <c r="Y65" s="79"/>
      <c r="Z65" s="79"/>
      <c r="AA65" s="79">
        <f t="shared" si="18"/>
        <v>39450</v>
      </c>
      <c r="AB65" s="85">
        <f t="shared" ca="1" si="1"/>
        <v>39450</v>
      </c>
      <c r="AC65" s="80"/>
      <c r="AD65"/>
      <c r="AE65" s="79"/>
      <c r="AF65" s="124"/>
      <c r="AG65" s="86"/>
      <c r="AH65" s="85">
        <v>39450</v>
      </c>
      <c r="AI65" s="85">
        <f t="shared" si="2"/>
        <v>39450</v>
      </c>
      <c r="AJ65" s="80"/>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2:72" x14ac:dyDescent="0.25">
      <c r="W66" s="125">
        <v>18050</v>
      </c>
      <c r="X66" s="79">
        <f ca="1">SUMIF($AD$4:$BT63,$X$4,AD66:BT66)</f>
        <v>2630000</v>
      </c>
      <c r="Y66" s="79"/>
      <c r="Z66" s="79"/>
      <c r="AA66" s="79">
        <f t="shared" si="18"/>
        <v>39450</v>
      </c>
      <c r="AB66" s="85">
        <f t="shared" ca="1" si="1"/>
        <v>2669450</v>
      </c>
      <c r="AC66" s="80">
        <f t="shared" ref="AC66" ca="1" si="53">+AB66+AB65</f>
        <v>2708900</v>
      </c>
      <c r="AD66"/>
      <c r="AE66" s="79">
        <v>2630000</v>
      </c>
      <c r="AF66" s="124"/>
      <c r="AG66" s="86"/>
      <c r="AH66" s="85">
        <v>39450</v>
      </c>
      <c r="AI66" s="85">
        <f t="shared" si="2"/>
        <v>2669450</v>
      </c>
      <c r="AJ66" s="80">
        <f t="shared" ref="AJ66" si="54">+AI66+AI65</f>
        <v>2708900</v>
      </c>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row>
    <row r="67" spans="2:72" x14ac:dyDescent="0.25">
      <c r="W67"/>
      <c r="X67"/>
      <c r="Y67"/>
      <c r="Z67"/>
      <c r="AA67"/>
      <c r="AB67"/>
      <c r="AC67"/>
      <c r="AD67"/>
      <c r="AE67"/>
      <c r="AF67" s="124"/>
      <c r="AG67" s="86"/>
      <c r="AH67" s="85"/>
      <c r="AI67" s="85"/>
      <c r="AJ67" s="80"/>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2:72" x14ac:dyDescent="0.25">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2:72" x14ac:dyDescent="0.25">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2:72" x14ac:dyDescent="0.25">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2:72" x14ac:dyDescent="0.25">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2:72" x14ac:dyDescent="0.25">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row>
    <row r="73" spans="2:72" x14ac:dyDescent="0.25">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row>
    <row r="74" spans="2:72" x14ac:dyDescent="0.25">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row>
    <row r="75" spans="2:72" x14ac:dyDescent="0.2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row>
    <row r="76" spans="2:72" x14ac:dyDescent="0.25">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row>
    <row r="77" spans="2:72" x14ac:dyDescent="0.25">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row>
    <row r="78" spans="2:72" x14ac:dyDescent="0.25">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row>
    <row r="79" spans="2:72" x14ac:dyDescent="0.25">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row>
    <row r="80" spans="2:72" x14ac:dyDescent="0.25">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row>
    <row r="81" spans="23:72" x14ac:dyDescent="0.25">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row>
    <row r="82" spans="23:72" x14ac:dyDescent="0.25">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row>
    <row r="83" spans="23:72" x14ac:dyDescent="0.25">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row>
    <row r="84" spans="23:72" x14ac:dyDescent="0.25">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row>
    <row r="85" spans="23:72" x14ac:dyDescent="0.2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row>
    <row r="86" spans="23:72" x14ac:dyDescent="0.25">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row>
    <row r="87" spans="23:72" x14ac:dyDescent="0.25">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row>
    <row r="88" spans="23:72" x14ac:dyDescent="0.25">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row>
    <row r="89" spans="23:72" x14ac:dyDescent="0.25">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row>
    <row r="90" spans="23:72" x14ac:dyDescent="0.25">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row>
    <row r="91" spans="23:72" x14ac:dyDescent="0.25">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row>
    <row r="92" spans="23:72" x14ac:dyDescent="0.25">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row>
    <row r="93" spans="23:72" x14ac:dyDescent="0.25">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row>
    <row r="94" spans="23:72" x14ac:dyDescent="0.25">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row>
    <row r="95" spans="23:72" x14ac:dyDescent="0.2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row>
    <row r="96" spans="23:72" x14ac:dyDescent="0.25">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row>
    <row r="97" spans="23:72" x14ac:dyDescent="0.25">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row>
  </sheetData>
  <mergeCells count="30">
    <mergeCell ref="D46:S46"/>
    <mergeCell ref="D47:S49"/>
    <mergeCell ref="D50:S51"/>
    <mergeCell ref="B39:B41"/>
    <mergeCell ref="B42:B45"/>
    <mergeCell ref="B47:B49"/>
    <mergeCell ref="B50:B51"/>
    <mergeCell ref="D35:S38"/>
    <mergeCell ref="B35:B37"/>
    <mergeCell ref="D39:S41"/>
    <mergeCell ref="D42:S45"/>
    <mergeCell ref="AE1:AJ1"/>
    <mergeCell ref="N6:T6"/>
    <mergeCell ref="B32:B34"/>
    <mergeCell ref="D32:S34"/>
    <mergeCell ref="BO1:BT1"/>
    <mergeCell ref="X2:AC2"/>
    <mergeCell ref="AE2:AJ2"/>
    <mergeCell ref="AK2:AP2"/>
    <mergeCell ref="AQ2:AV2"/>
    <mergeCell ref="AW2:BB2"/>
    <mergeCell ref="BC2:BH2"/>
    <mergeCell ref="BI2:BN2"/>
    <mergeCell ref="BO2:BT2"/>
    <mergeCell ref="AK1:AP1"/>
    <mergeCell ref="AQ1:AV1"/>
    <mergeCell ref="AW1:BB1"/>
    <mergeCell ref="BC1:BH1"/>
    <mergeCell ref="BI1:BN1"/>
    <mergeCell ref="X1:AC1"/>
  </mergeCells>
  <pageMargins left="0.45" right="0.45" top="0.75" bottom="0.75" header="0.3" footer="0.3"/>
  <pageSetup scale="79" fitToHeight="0" orientation="landscape" r:id="rId1"/>
  <headerFooter>
    <oddFooter>&amp;L
&amp;C
     &amp;P</oddFooter>
  </headerFooter>
  <rowBreaks count="2" manualBreakCount="2">
    <brk id="27" max="17" man="1"/>
    <brk id="53"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C31"/>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3.28515625" style="10" bestFit="1" customWidth="1"/>
    <col min="26" max="26" width="8.5703125" style="10" bestFit="1" customWidth="1"/>
    <col min="27" max="27" width="13.28515625" style="10" bestFit="1" customWidth="1"/>
    <col min="28" max="29" width="15" style="10" bestFit="1" customWidth="1"/>
    <col min="30" max="16384" width="9.140625" style="10"/>
  </cols>
  <sheetData>
    <row r="1" spans="1:29" ht="19.5" thickBot="1" x14ac:dyDescent="0.35">
      <c r="A1" s="12" t="s">
        <v>0</v>
      </c>
      <c r="W1" s="114"/>
      <c r="X1" s="197" t="s">
        <v>452</v>
      </c>
      <c r="Y1" s="198"/>
      <c r="Z1" s="198"/>
      <c r="AA1" s="198"/>
      <c r="AB1" s="198"/>
      <c r="AC1" s="199"/>
    </row>
    <row r="2" spans="1:29" ht="16.5" thickBot="1" x14ac:dyDescent="0.3">
      <c r="A2" s="13" t="s">
        <v>103</v>
      </c>
      <c r="W2" s="113"/>
      <c r="X2" s="200" t="s">
        <v>351</v>
      </c>
      <c r="Y2" s="201"/>
      <c r="Z2" s="201"/>
      <c r="AA2" s="201"/>
      <c r="AB2" s="201"/>
      <c r="AC2" s="202"/>
    </row>
    <row r="3" spans="1:29" ht="16.5" thickBot="1" x14ac:dyDescent="0.3">
      <c r="A3" s="13" t="str">
        <f>Summary!A3</f>
        <v>As Of September 30, 2019</v>
      </c>
      <c r="W3" s="113"/>
      <c r="X3" s="109">
        <v>2013</v>
      </c>
      <c r="Y3" s="107"/>
      <c r="Z3" s="107"/>
      <c r="AA3" s="107">
        <v>2013</v>
      </c>
      <c r="AB3" s="107"/>
      <c r="AC3" s="106"/>
    </row>
    <row r="4" spans="1:29" ht="16.5" thickBot="1" x14ac:dyDescent="0.3">
      <c r="A4" s="13"/>
      <c r="W4" s="112" t="s">
        <v>255</v>
      </c>
      <c r="X4" s="109" t="s">
        <v>3</v>
      </c>
      <c r="Y4" s="107"/>
      <c r="Z4" s="108" t="s">
        <v>250</v>
      </c>
      <c r="AA4" s="108" t="s">
        <v>4</v>
      </c>
      <c r="AB4" s="108" t="s">
        <v>5</v>
      </c>
      <c r="AC4" s="106" t="s">
        <v>249</v>
      </c>
    </row>
    <row r="5" spans="1:29" ht="15.75" thickBot="1" x14ac:dyDescent="0.3">
      <c r="W5"/>
      <c r="X5" s="101">
        <f>SUM(X7:X20)</f>
        <v>1540000</v>
      </c>
      <c r="Y5" s="105"/>
      <c r="Z5" s="104"/>
      <c r="AA5" s="101">
        <f>SUM(AA7:AA20)</f>
        <v>78300</v>
      </c>
      <c r="AB5" s="101">
        <f>SUM(AB7:AB20)</f>
        <v>1618300</v>
      </c>
      <c r="AC5" s="103">
        <f>SUM(AC7:AC20)</f>
        <v>1618300</v>
      </c>
    </row>
    <row r="6" spans="1:29" ht="15.75" x14ac:dyDescent="0.25">
      <c r="A6" s="13" t="s">
        <v>2</v>
      </c>
      <c r="B6" s="13" t="s">
        <v>36</v>
      </c>
      <c r="C6" s="14"/>
      <c r="D6" s="14"/>
      <c r="E6" s="14"/>
      <c r="F6" s="14"/>
      <c r="N6" s="194" t="s">
        <v>13</v>
      </c>
      <c r="O6" s="194"/>
      <c r="P6" s="194"/>
      <c r="Q6" s="194"/>
      <c r="R6" s="194"/>
      <c r="S6" s="194"/>
      <c r="T6" s="194"/>
      <c r="W6"/>
      <c r="X6" s="100"/>
      <c r="Y6" s="98"/>
      <c r="Z6" s="99"/>
      <c r="AA6" s="98"/>
      <c r="AB6" s="98">
        <v>0</v>
      </c>
      <c r="AC6" s="97"/>
    </row>
    <row r="7" spans="1:29" s="15" customFormat="1" x14ac:dyDescent="0.25">
      <c r="F7" s="16" t="s">
        <v>5</v>
      </c>
      <c r="G7" s="16"/>
      <c r="H7" s="16" t="s">
        <v>11</v>
      </c>
      <c r="I7" s="16"/>
      <c r="J7" s="16" t="s">
        <v>12</v>
      </c>
      <c r="L7" s="16" t="s">
        <v>31</v>
      </c>
      <c r="M7" s="16"/>
      <c r="N7" s="53" t="s">
        <v>125</v>
      </c>
      <c r="W7" s="84" t="s">
        <v>333</v>
      </c>
      <c r="X7" s="89">
        <v>0</v>
      </c>
      <c r="Y7" s="87"/>
      <c r="Z7" s="86"/>
      <c r="AA7" s="85">
        <v>15400</v>
      </c>
      <c r="AB7" s="85">
        <f t="shared" ref="AB7:AB16" si="0">+X7+AA7</f>
        <v>15400</v>
      </c>
      <c r="AC7" s="80"/>
    </row>
    <row r="8" spans="1:29"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84" t="s">
        <v>332</v>
      </c>
      <c r="X8" s="89">
        <v>365000</v>
      </c>
      <c r="Y8" s="87"/>
      <c r="Z8" s="86">
        <v>0.02</v>
      </c>
      <c r="AA8" s="85">
        <v>15400</v>
      </c>
      <c r="AB8" s="85">
        <f t="shared" si="0"/>
        <v>380400</v>
      </c>
      <c r="AC8" s="80">
        <f>+AB8+AB7</f>
        <v>395800</v>
      </c>
    </row>
    <row r="9" spans="1:29" x14ac:dyDescent="0.25">
      <c r="B9" s="19"/>
      <c r="C9" s="19"/>
      <c r="D9" s="19"/>
      <c r="E9" s="19"/>
      <c r="P9" s="20"/>
      <c r="Q9" s="20"/>
      <c r="R9" s="20"/>
      <c r="S9" s="20"/>
      <c r="T9" s="20"/>
      <c r="W9" s="84" t="s">
        <v>331</v>
      </c>
      <c r="X9" s="89">
        <v>0</v>
      </c>
      <c r="Y9" s="87"/>
      <c r="Z9" s="86"/>
      <c r="AA9" s="85">
        <v>11750</v>
      </c>
      <c r="AB9" s="85">
        <f t="shared" si="0"/>
        <v>11750</v>
      </c>
      <c r="AC9" s="80"/>
    </row>
    <row r="10" spans="1:29" x14ac:dyDescent="0.25">
      <c r="B10" s="19">
        <v>2013</v>
      </c>
      <c r="C10" s="19"/>
      <c r="D10" s="24">
        <v>41275</v>
      </c>
      <c r="E10" s="19"/>
      <c r="F10" s="2">
        <v>0</v>
      </c>
      <c r="G10" s="1"/>
      <c r="H10" s="2">
        <f t="shared" ref="H10" si="1">+F10-J10</f>
        <v>0</v>
      </c>
      <c r="I10" s="1"/>
      <c r="J10" s="2">
        <v>0</v>
      </c>
      <c r="L10" s="24">
        <v>45078</v>
      </c>
      <c r="M10" s="24"/>
      <c r="N10" s="2">
        <v>3555000</v>
      </c>
      <c r="P10" s="2">
        <f>SUMIFS($5:$5,$3:$3,B10,$4:$4,$P$8)</f>
        <v>1540000</v>
      </c>
      <c r="Q10" s="1"/>
      <c r="R10" s="2">
        <f>SUMIFS($5:$5,$3:$3,B10,$4:$4,$R$8)</f>
        <v>78300</v>
      </c>
      <c r="S10" s="1"/>
      <c r="T10" s="2">
        <f>SUM(P10:R10)</f>
        <v>1618300</v>
      </c>
      <c r="W10" s="91" t="s">
        <v>330</v>
      </c>
      <c r="X10" s="89">
        <v>380000</v>
      </c>
      <c r="Y10" s="87"/>
      <c r="Z10" s="86">
        <v>0.02</v>
      </c>
      <c r="AA10" s="85">
        <v>11750</v>
      </c>
      <c r="AB10" s="85">
        <f t="shared" si="0"/>
        <v>391750</v>
      </c>
      <c r="AC10" s="80">
        <f>+AB10+AB9</f>
        <v>403500</v>
      </c>
    </row>
    <row r="11" spans="1:29" x14ac:dyDescent="0.25">
      <c r="B11" s="19"/>
      <c r="C11" s="19"/>
      <c r="D11" s="24"/>
      <c r="E11" s="19"/>
      <c r="F11" s="1"/>
      <c r="G11" s="1"/>
      <c r="H11" s="1"/>
      <c r="I11" s="1"/>
      <c r="J11" s="1"/>
      <c r="L11" s="19"/>
      <c r="M11" s="51"/>
      <c r="N11" s="3"/>
      <c r="P11" s="3"/>
      <c r="Q11" s="1"/>
      <c r="R11" s="3"/>
      <c r="S11" s="1"/>
      <c r="T11" s="3"/>
      <c r="W11" s="84" t="s">
        <v>329</v>
      </c>
      <c r="X11" s="89">
        <v>0</v>
      </c>
      <c r="Y11" s="87"/>
      <c r="Z11" s="86"/>
      <c r="AA11" s="85">
        <v>7950</v>
      </c>
      <c r="AB11" s="85">
        <f t="shared" si="0"/>
        <v>7950</v>
      </c>
      <c r="AC11" s="80"/>
    </row>
    <row r="12" spans="1:29" ht="15.75" thickBot="1" x14ac:dyDescent="0.3">
      <c r="B12" s="19" t="s">
        <v>5</v>
      </c>
      <c r="C12" s="19"/>
      <c r="D12" s="24"/>
      <c r="E12" s="19"/>
      <c r="F12" s="36">
        <f>SUM(F10:F10)</f>
        <v>0</v>
      </c>
      <c r="G12" s="1"/>
      <c r="H12" s="36">
        <f>SUM(H10:H10)</f>
        <v>0</v>
      </c>
      <c r="I12" s="1"/>
      <c r="J12" s="36">
        <f>SUM(J10:J10)</f>
        <v>0</v>
      </c>
      <c r="N12" s="36">
        <f>SUM(N10:N10)</f>
        <v>3555000</v>
      </c>
      <c r="P12" s="36">
        <f>SUM(P10:P10)</f>
        <v>1540000</v>
      </c>
      <c r="Q12" s="1"/>
      <c r="R12" s="36">
        <f>SUM(R10:R10)</f>
        <v>78300</v>
      </c>
      <c r="S12" s="1"/>
      <c r="T12" s="36">
        <f>SUM(T10:T10)</f>
        <v>1618300</v>
      </c>
      <c r="W12" s="84" t="s">
        <v>328</v>
      </c>
      <c r="X12" s="89">
        <v>390000</v>
      </c>
      <c r="Y12" s="87"/>
      <c r="Z12" s="86">
        <v>0.02</v>
      </c>
      <c r="AA12" s="85">
        <v>7950</v>
      </c>
      <c r="AB12" s="85">
        <f t="shared" si="0"/>
        <v>397950</v>
      </c>
      <c r="AC12" s="80">
        <f>+AB12+AB11</f>
        <v>405900</v>
      </c>
    </row>
    <row r="13" spans="1:29" ht="15.75" thickTop="1" x14ac:dyDescent="0.25">
      <c r="D13" s="26"/>
      <c r="Q13" s="1"/>
      <c r="S13" s="1"/>
      <c r="W13" s="84" t="s">
        <v>327</v>
      </c>
      <c r="X13" s="89">
        <v>0</v>
      </c>
      <c r="Y13" s="87"/>
      <c r="Z13" s="86"/>
      <c r="AA13" s="85">
        <v>4050</v>
      </c>
      <c r="AB13" s="85">
        <f t="shared" si="0"/>
        <v>4050</v>
      </c>
      <c r="AC13" s="80"/>
    </row>
    <row r="14" spans="1:29" x14ac:dyDescent="0.25">
      <c r="D14" s="26" t="s">
        <v>109</v>
      </c>
      <c r="Q14" s="1"/>
      <c r="S14" s="1"/>
      <c r="W14" s="91" t="s">
        <v>326</v>
      </c>
      <c r="X14" s="88">
        <v>405000</v>
      </c>
      <c r="Y14" s="87" t="s">
        <v>198</v>
      </c>
      <c r="Z14" s="86">
        <v>0.02</v>
      </c>
      <c r="AA14" s="85">
        <v>4050</v>
      </c>
      <c r="AB14" s="85">
        <f t="shared" si="0"/>
        <v>409050</v>
      </c>
      <c r="AC14" s="80">
        <f>+AB14+AB13</f>
        <v>413100</v>
      </c>
    </row>
    <row r="15" spans="1:29" x14ac:dyDescent="0.25">
      <c r="D15" s="26" t="s">
        <v>35</v>
      </c>
      <c r="F15" s="10" t="s">
        <v>43</v>
      </c>
      <c r="Q15" s="1"/>
      <c r="S15" s="1"/>
      <c r="W15" s="84" t="s">
        <v>325</v>
      </c>
      <c r="X15" s="88">
        <v>0</v>
      </c>
      <c r="Y15" s="87"/>
      <c r="Z15" s="86"/>
      <c r="AA15" s="85">
        <v>0</v>
      </c>
      <c r="AB15" s="85">
        <f t="shared" si="0"/>
        <v>0</v>
      </c>
      <c r="AC15" s="80"/>
    </row>
    <row r="16" spans="1:29" x14ac:dyDescent="0.25">
      <c r="W16" s="84" t="s">
        <v>324</v>
      </c>
      <c r="X16" s="88">
        <v>0</v>
      </c>
      <c r="Y16" s="87"/>
      <c r="Z16" s="86"/>
      <c r="AA16" s="85">
        <v>0</v>
      </c>
      <c r="AB16" s="85">
        <f t="shared" si="0"/>
        <v>0</v>
      </c>
      <c r="AC16" s="80">
        <f>+X16+AA16</f>
        <v>0</v>
      </c>
    </row>
    <row r="17" spans="1:29" x14ac:dyDescent="0.25">
      <c r="D17" s="26" t="s">
        <v>65</v>
      </c>
      <c r="W17"/>
      <c r="X17"/>
      <c r="Y17"/>
      <c r="Z17"/>
      <c r="AA17"/>
      <c r="AB17"/>
      <c r="AC17"/>
    </row>
    <row r="18" spans="1:29" x14ac:dyDescent="0.25">
      <c r="W18"/>
      <c r="X18"/>
      <c r="Y18"/>
      <c r="Z18"/>
      <c r="AA18"/>
      <c r="AB18"/>
      <c r="AC18"/>
    </row>
    <row r="20" spans="1:29" ht="15.75" x14ac:dyDescent="0.25">
      <c r="A20" s="13" t="s">
        <v>15</v>
      </c>
      <c r="B20" s="13" t="s">
        <v>37</v>
      </c>
      <c r="C20" s="14"/>
      <c r="D20" s="14"/>
      <c r="E20" s="14"/>
      <c r="F20" s="14"/>
    </row>
    <row r="22" spans="1:29" x14ac:dyDescent="0.25">
      <c r="B22" s="17" t="s">
        <v>6</v>
      </c>
      <c r="D22" s="28" t="s">
        <v>29</v>
      </c>
    </row>
    <row r="23" spans="1:29" x14ac:dyDescent="0.25">
      <c r="B23" s="19"/>
    </row>
    <row r="24" spans="1:29" x14ac:dyDescent="0.25">
      <c r="B24" s="19">
        <v>2013</v>
      </c>
      <c r="D24" s="210" t="s">
        <v>80</v>
      </c>
      <c r="E24" s="210"/>
      <c r="F24" s="210"/>
      <c r="G24" s="210"/>
      <c r="H24" s="210"/>
      <c r="I24" s="210"/>
      <c r="J24" s="210"/>
      <c r="K24" s="210"/>
      <c r="L24" s="210"/>
      <c r="M24" s="210"/>
      <c r="N24" s="210"/>
      <c r="O24" s="210"/>
      <c r="P24" s="210"/>
      <c r="Q24" s="210"/>
      <c r="R24" s="210"/>
      <c r="S24" s="210"/>
    </row>
    <row r="27" spans="1:29" ht="15.75" x14ac:dyDescent="0.25">
      <c r="A27" s="13" t="s">
        <v>30</v>
      </c>
      <c r="B27" s="13" t="s">
        <v>38</v>
      </c>
      <c r="C27" s="14"/>
      <c r="D27" s="35"/>
      <c r="E27" s="14"/>
      <c r="F27" s="14"/>
    </row>
    <row r="29" spans="1:29" x14ac:dyDescent="0.25">
      <c r="B29" s="194" t="s">
        <v>16</v>
      </c>
      <c r="C29" s="194"/>
      <c r="D29" s="194"/>
    </row>
    <row r="31" spans="1:29" x14ac:dyDescent="0.25">
      <c r="B31" s="10" t="s">
        <v>52</v>
      </c>
    </row>
  </sheetData>
  <mergeCells count="5">
    <mergeCell ref="B29:D29"/>
    <mergeCell ref="D24:S24"/>
    <mergeCell ref="N6:T6"/>
    <mergeCell ref="X1:AC1"/>
    <mergeCell ref="X2:AC2"/>
  </mergeCells>
  <pageMargins left="0.45" right="0.45" top="0.75" bottom="0.75" header="0.3" footer="0.3"/>
  <pageSetup scale="79" fitToHeight="0" orientation="landscape" r:id="rId1"/>
  <headerFooter>
    <oddFooter>&amp;L
&amp;C
     &amp;P</oddFooter>
  </headerFooter>
  <rowBreaks count="3" manualBreakCount="3">
    <brk id="19" max="17" man="1"/>
    <brk id="26" max="17" man="1"/>
    <brk id="35"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C33"/>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3.28515625" style="10" bestFit="1" customWidth="1"/>
    <col min="26" max="26" width="8.5703125" style="10" bestFit="1" customWidth="1"/>
    <col min="27" max="27" width="13.28515625" style="10" bestFit="1" customWidth="1"/>
    <col min="28" max="29" width="15" style="10" bestFit="1" customWidth="1"/>
    <col min="30" max="16384" width="9.140625" style="10"/>
  </cols>
  <sheetData>
    <row r="1" spans="1:29" ht="19.5" thickBot="1" x14ac:dyDescent="0.35">
      <c r="A1" s="12" t="s">
        <v>0</v>
      </c>
      <c r="W1" s="114"/>
      <c r="X1" s="197" t="s">
        <v>451</v>
      </c>
      <c r="Y1" s="198"/>
      <c r="Z1" s="198"/>
      <c r="AA1" s="198"/>
      <c r="AB1" s="198"/>
      <c r="AC1" s="199"/>
    </row>
    <row r="2" spans="1:29" ht="16.5" thickBot="1" x14ac:dyDescent="0.3">
      <c r="A2" s="13" t="s">
        <v>102</v>
      </c>
      <c r="W2" s="113"/>
      <c r="X2" s="200" t="s">
        <v>352</v>
      </c>
      <c r="Y2" s="201"/>
      <c r="Z2" s="201"/>
      <c r="AA2" s="201"/>
      <c r="AB2" s="201"/>
      <c r="AC2" s="202"/>
    </row>
    <row r="3" spans="1:29" ht="16.5" thickBot="1" x14ac:dyDescent="0.3">
      <c r="A3" s="13" t="str">
        <f>Summary!A3</f>
        <v>As Of September 30, 2019</v>
      </c>
      <c r="W3" s="113"/>
      <c r="X3" s="109">
        <v>2005</v>
      </c>
      <c r="Y3" s="107"/>
      <c r="Z3" s="107"/>
      <c r="AA3" s="107">
        <v>2005</v>
      </c>
      <c r="AB3" s="107"/>
      <c r="AC3" s="106"/>
    </row>
    <row r="4" spans="1:29" ht="16.5" thickBot="1" x14ac:dyDescent="0.3">
      <c r="A4" s="13"/>
      <c r="W4" s="112" t="s">
        <v>255</v>
      </c>
      <c r="X4" s="109" t="s">
        <v>3</v>
      </c>
      <c r="Y4" s="107"/>
      <c r="Z4" s="108" t="s">
        <v>250</v>
      </c>
      <c r="AA4" s="108" t="s">
        <v>4</v>
      </c>
      <c r="AB4" s="107" t="s">
        <v>5</v>
      </c>
      <c r="AC4" s="106" t="s">
        <v>249</v>
      </c>
    </row>
    <row r="5" spans="1:29" ht="15.75" thickBot="1" x14ac:dyDescent="0.3">
      <c r="W5"/>
      <c r="X5" s="101">
        <f>SUM(X7:X23)</f>
        <v>1205000</v>
      </c>
      <c r="Y5" s="105"/>
      <c r="Z5" s="104"/>
      <c r="AA5" s="101">
        <f>SUM(AA7:AA23)</f>
        <v>183320</v>
      </c>
      <c r="AB5" s="101">
        <f>SUM(AB7:AB23)</f>
        <v>1388320</v>
      </c>
      <c r="AC5" s="103">
        <f>SUM(AC7:AC23)</f>
        <v>1388320</v>
      </c>
    </row>
    <row r="6" spans="1:29" ht="15.75" x14ac:dyDescent="0.25">
      <c r="A6" s="13" t="s">
        <v>2</v>
      </c>
      <c r="B6" s="13" t="s">
        <v>36</v>
      </c>
      <c r="C6" s="14"/>
      <c r="D6" s="14"/>
      <c r="E6" s="14"/>
      <c r="F6" s="14"/>
      <c r="N6" s="194" t="s">
        <v>13</v>
      </c>
      <c r="O6" s="194"/>
      <c r="P6" s="194"/>
      <c r="Q6" s="194"/>
      <c r="R6" s="194"/>
      <c r="S6" s="194"/>
      <c r="T6" s="194"/>
      <c r="W6"/>
      <c r="X6" s="100"/>
      <c r="Y6" s="98"/>
      <c r="Z6" s="99"/>
      <c r="AA6" s="98"/>
      <c r="AB6" s="98">
        <v>0</v>
      </c>
      <c r="AC6" s="97"/>
    </row>
    <row r="7" spans="1:29" s="15" customFormat="1" x14ac:dyDescent="0.25">
      <c r="F7" s="16" t="s">
        <v>5</v>
      </c>
      <c r="G7" s="16"/>
      <c r="H7" s="16" t="s">
        <v>11</v>
      </c>
      <c r="I7" s="16"/>
      <c r="J7" s="16" t="s">
        <v>12</v>
      </c>
      <c r="L7" s="16" t="s">
        <v>31</v>
      </c>
      <c r="M7" s="16"/>
      <c r="N7" s="53" t="s">
        <v>125</v>
      </c>
      <c r="W7" s="91" t="s">
        <v>333</v>
      </c>
      <c r="X7" s="88">
        <v>0</v>
      </c>
      <c r="Y7" s="87"/>
      <c r="Z7" s="86"/>
      <c r="AA7" s="85">
        <v>24991.25</v>
      </c>
      <c r="AB7" s="85">
        <f t="shared" ref="AB7:AB20" si="0">+X7+AA7</f>
        <v>24991.25</v>
      </c>
      <c r="AC7" s="80"/>
    </row>
    <row r="8" spans="1:29"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88">
        <v>180000</v>
      </c>
      <c r="Y8" s="87" t="s">
        <v>198</v>
      </c>
      <c r="Z8" s="86">
        <v>0.04</v>
      </c>
      <c r="AA8" s="85">
        <v>24991.25</v>
      </c>
      <c r="AB8" s="85">
        <f t="shared" si="0"/>
        <v>204991.25</v>
      </c>
      <c r="AC8" s="80">
        <f>+AB8+AB7</f>
        <v>229982.5</v>
      </c>
    </row>
    <row r="9" spans="1:29" x14ac:dyDescent="0.25">
      <c r="B9" s="19"/>
      <c r="C9" s="19"/>
      <c r="D9" s="19"/>
      <c r="E9" s="19"/>
      <c r="P9" s="20"/>
      <c r="Q9" s="20"/>
      <c r="R9" s="20"/>
      <c r="S9" s="20"/>
      <c r="T9" s="20"/>
      <c r="W9" s="91" t="s">
        <v>331</v>
      </c>
      <c r="X9" s="88">
        <v>0</v>
      </c>
      <c r="Y9" s="87"/>
      <c r="Z9" s="86"/>
      <c r="AA9" s="85">
        <v>21391.25</v>
      </c>
      <c r="AB9" s="85">
        <f t="shared" si="0"/>
        <v>21391.25</v>
      </c>
      <c r="AC9" s="80"/>
    </row>
    <row r="10" spans="1:29" x14ac:dyDescent="0.25">
      <c r="B10" s="19">
        <v>2005</v>
      </c>
      <c r="C10" s="19"/>
      <c r="D10" s="24">
        <v>38518</v>
      </c>
      <c r="E10" s="19"/>
      <c r="F10" s="2">
        <v>2791787.5</v>
      </c>
      <c r="G10" s="1"/>
      <c r="H10" s="2">
        <f>+F10-J10</f>
        <v>2791787.5</v>
      </c>
      <c r="I10" s="1"/>
      <c r="J10" s="2">
        <v>0</v>
      </c>
      <c r="L10" s="24">
        <v>45809</v>
      </c>
      <c r="M10" s="24"/>
      <c r="N10" s="2">
        <v>3020000</v>
      </c>
      <c r="P10" s="2">
        <f>SUMIFS($5:$5,$3:$3,B10,$4:$4,$P$8)</f>
        <v>1205000</v>
      </c>
      <c r="Q10" s="1"/>
      <c r="R10" s="2">
        <f>SUMIFS($5:$5,$3:$3,B10,$4:$4,$R$8)</f>
        <v>183320</v>
      </c>
      <c r="S10" s="1"/>
      <c r="T10" s="2">
        <f>SUM(P10:R10)</f>
        <v>1388320</v>
      </c>
      <c r="W10" s="91" t="s">
        <v>330</v>
      </c>
      <c r="X10" s="88">
        <v>185000</v>
      </c>
      <c r="Y10" s="87" t="s">
        <v>198</v>
      </c>
      <c r="Z10" s="86">
        <v>4.1000000000000002E-2</v>
      </c>
      <c r="AA10" s="85">
        <v>21391.25</v>
      </c>
      <c r="AB10" s="85">
        <f t="shared" si="0"/>
        <v>206391.25</v>
      </c>
      <c r="AC10" s="80">
        <f>+AB10+AB9</f>
        <v>227782.5</v>
      </c>
    </row>
    <row r="11" spans="1:29" x14ac:dyDescent="0.25">
      <c r="B11" s="19"/>
      <c r="C11" s="19"/>
      <c r="D11" s="24"/>
      <c r="E11" s="19"/>
      <c r="F11" s="1"/>
      <c r="G11" s="1"/>
      <c r="H11" s="1"/>
      <c r="I11" s="1"/>
      <c r="J11" s="1"/>
      <c r="L11" s="19"/>
      <c r="M11" s="51"/>
      <c r="N11" s="3"/>
      <c r="P11" s="3"/>
      <c r="Q11" s="1"/>
      <c r="R11" s="3"/>
      <c r="S11" s="1"/>
      <c r="T11" s="3"/>
      <c r="W11" s="91" t="s">
        <v>329</v>
      </c>
      <c r="X11" s="88">
        <v>0</v>
      </c>
      <c r="Y11" s="87"/>
      <c r="Z11" s="86"/>
      <c r="AA11" s="85">
        <v>17598.75</v>
      </c>
      <c r="AB11" s="85">
        <f t="shared" si="0"/>
        <v>17598.75</v>
      </c>
      <c r="AC11" s="80"/>
    </row>
    <row r="12" spans="1:29" ht="15.75" thickBot="1" x14ac:dyDescent="0.3">
      <c r="B12" s="19" t="s">
        <v>5</v>
      </c>
      <c r="C12" s="19"/>
      <c r="D12" s="24"/>
      <c r="E12" s="19"/>
      <c r="F12" s="36">
        <f>SUM(F10:F10)</f>
        <v>2791787.5</v>
      </c>
      <c r="G12" s="1"/>
      <c r="H12" s="36">
        <f>SUM(H10:H10)</f>
        <v>2791787.5</v>
      </c>
      <c r="I12" s="1"/>
      <c r="J12" s="36">
        <f>SUM(J10:J10)</f>
        <v>0</v>
      </c>
      <c r="N12" s="36">
        <f>SUM(N10:N10)</f>
        <v>3020000</v>
      </c>
      <c r="P12" s="36">
        <f>SUM(P10:P10)</f>
        <v>1205000</v>
      </c>
      <c r="Q12" s="1"/>
      <c r="R12" s="36">
        <f>SUM(R10:R10)</f>
        <v>183320</v>
      </c>
      <c r="S12" s="1"/>
      <c r="T12" s="36">
        <f>SUM(T10:T10)</f>
        <v>1388320</v>
      </c>
      <c r="W12" s="91" t="s">
        <v>328</v>
      </c>
      <c r="X12" s="88">
        <v>195000</v>
      </c>
      <c r="Y12" s="87" t="s">
        <v>198</v>
      </c>
      <c r="Z12" s="86">
        <v>4.1000000000000002E-2</v>
      </c>
      <c r="AA12" s="85">
        <v>17598.75</v>
      </c>
      <c r="AB12" s="85">
        <f t="shared" si="0"/>
        <v>212598.75</v>
      </c>
      <c r="AC12" s="80">
        <f>+AB12+AB11</f>
        <v>230197.5</v>
      </c>
    </row>
    <row r="13" spans="1:29" ht="15.75" thickTop="1" x14ac:dyDescent="0.25">
      <c r="D13" s="26"/>
      <c r="Q13" s="1"/>
      <c r="S13" s="1"/>
      <c r="W13" s="91" t="s">
        <v>327</v>
      </c>
      <c r="X13" s="88">
        <v>0</v>
      </c>
      <c r="Y13" s="87"/>
      <c r="Z13" s="86"/>
      <c r="AA13" s="85">
        <v>13601.25</v>
      </c>
      <c r="AB13" s="85">
        <f t="shared" si="0"/>
        <v>13601.25</v>
      </c>
      <c r="AC13" s="80"/>
    </row>
    <row r="14" spans="1:29" x14ac:dyDescent="0.25">
      <c r="D14" s="26" t="s">
        <v>109</v>
      </c>
      <c r="Q14" s="1"/>
      <c r="S14" s="1"/>
      <c r="W14" s="91" t="s">
        <v>326</v>
      </c>
      <c r="X14" s="88">
        <v>205000</v>
      </c>
      <c r="Y14" s="87" t="s">
        <v>198</v>
      </c>
      <c r="Z14" s="86">
        <v>4.2000000000000003E-2</v>
      </c>
      <c r="AA14" s="85">
        <v>13601.25</v>
      </c>
      <c r="AB14" s="85">
        <f t="shared" si="0"/>
        <v>218601.25</v>
      </c>
      <c r="AC14" s="80">
        <f>+AB14+AB13</f>
        <v>232202.5</v>
      </c>
    </row>
    <row r="15" spans="1:29" x14ac:dyDescent="0.25">
      <c r="D15" s="26" t="s">
        <v>34</v>
      </c>
      <c r="F15" s="10" t="s">
        <v>42</v>
      </c>
      <c r="Q15" s="1"/>
      <c r="S15" s="1"/>
      <c r="W15" s="91" t="s">
        <v>325</v>
      </c>
      <c r="X15" s="88">
        <v>0</v>
      </c>
      <c r="Y15" s="87"/>
      <c r="Z15" s="86"/>
      <c r="AA15" s="85">
        <v>9296.25</v>
      </c>
      <c r="AB15" s="85">
        <f t="shared" si="0"/>
        <v>9296.25</v>
      </c>
      <c r="AC15" s="80"/>
    </row>
    <row r="16" spans="1:29" x14ac:dyDescent="0.25">
      <c r="D16" s="26" t="s">
        <v>35</v>
      </c>
      <c r="F16" s="10" t="s">
        <v>54</v>
      </c>
      <c r="Q16" s="1"/>
      <c r="S16" s="1"/>
      <c r="W16" s="91" t="s">
        <v>324</v>
      </c>
      <c r="X16" s="88">
        <v>215000</v>
      </c>
      <c r="Y16" s="87" t="s">
        <v>198</v>
      </c>
      <c r="Z16" s="86">
        <v>4.2000000000000003E-2</v>
      </c>
      <c r="AA16" s="85">
        <v>9296.25</v>
      </c>
      <c r="AB16" s="85">
        <f t="shared" si="0"/>
        <v>224296.25</v>
      </c>
      <c r="AC16" s="80">
        <f>+AB16+AB15</f>
        <v>233592.5</v>
      </c>
    </row>
    <row r="17" spans="1:29" x14ac:dyDescent="0.25">
      <c r="W17" s="91" t="s">
        <v>323</v>
      </c>
      <c r="X17" s="88">
        <v>0</v>
      </c>
      <c r="Y17" s="87"/>
      <c r="Z17" s="86"/>
      <c r="AA17" s="85">
        <v>4781.25</v>
      </c>
      <c r="AB17" s="85">
        <f t="shared" si="0"/>
        <v>4781.25</v>
      </c>
      <c r="AC17" s="80"/>
    </row>
    <row r="18" spans="1:29" x14ac:dyDescent="0.25">
      <c r="D18" s="26" t="s">
        <v>65</v>
      </c>
      <c r="W18" s="91" t="s">
        <v>322</v>
      </c>
      <c r="X18" s="88">
        <v>225000</v>
      </c>
      <c r="Y18" s="87" t="s">
        <v>198</v>
      </c>
      <c r="Z18" s="86">
        <v>4.2500000000000003E-2</v>
      </c>
      <c r="AA18" s="85">
        <v>4781.25</v>
      </c>
      <c r="AB18" s="85">
        <f t="shared" si="0"/>
        <v>229781.25</v>
      </c>
      <c r="AC18" s="80">
        <f>+AB18+AB17</f>
        <v>234562.5</v>
      </c>
    </row>
    <row r="19" spans="1:29" x14ac:dyDescent="0.25">
      <c r="W19" s="91" t="s">
        <v>321</v>
      </c>
      <c r="X19" s="89">
        <v>0</v>
      </c>
      <c r="Y19" s="92"/>
      <c r="Z19" s="86"/>
      <c r="AA19" s="85">
        <v>0</v>
      </c>
      <c r="AB19" s="85">
        <f t="shared" si="0"/>
        <v>0</v>
      </c>
      <c r="AC19" s="80"/>
    </row>
    <row r="20" spans="1:29" x14ac:dyDescent="0.25">
      <c r="W20" s="91" t="s">
        <v>320</v>
      </c>
      <c r="X20" s="89">
        <v>0</v>
      </c>
      <c r="Y20" s="92"/>
      <c r="Z20" s="86"/>
      <c r="AA20" s="85">
        <v>0</v>
      </c>
      <c r="AB20" s="85">
        <f t="shared" si="0"/>
        <v>0</v>
      </c>
      <c r="AC20" s="80">
        <f>+AB20+AB19</f>
        <v>0</v>
      </c>
    </row>
    <row r="21" spans="1:29" ht="15.75" x14ac:dyDescent="0.25">
      <c r="A21" s="13" t="s">
        <v>15</v>
      </c>
      <c r="B21" s="13" t="s">
        <v>37</v>
      </c>
      <c r="C21" s="14"/>
      <c r="D21" s="14"/>
      <c r="E21" s="14"/>
      <c r="F21" s="14"/>
      <c r="W21"/>
      <c r="X21"/>
      <c r="Y21"/>
      <c r="Z21"/>
      <c r="AA21"/>
      <c r="AB21"/>
      <c r="AC21"/>
    </row>
    <row r="23" spans="1:29" x14ac:dyDescent="0.25">
      <c r="B23" s="17" t="s">
        <v>6</v>
      </c>
      <c r="D23" s="28" t="s">
        <v>29</v>
      </c>
    </row>
    <row r="24" spans="1:29" x14ac:dyDescent="0.25">
      <c r="B24" s="19"/>
    </row>
    <row r="25" spans="1:29" x14ac:dyDescent="0.25">
      <c r="A25" s="204"/>
      <c r="B25" s="195">
        <v>2005</v>
      </c>
      <c r="C25" s="204"/>
      <c r="D25" s="207" t="s">
        <v>66</v>
      </c>
      <c r="E25" s="207"/>
      <c r="F25" s="207"/>
      <c r="G25" s="207"/>
      <c r="H25" s="207"/>
      <c r="I25" s="207"/>
      <c r="J25" s="207"/>
      <c r="K25" s="207"/>
      <c r="L25" s="207"/>
      <c r="M25" s="207"/>
      <c r="N25" s="207"/>
      <c r="O25" s="207"/>
      <c r="P25" s="207"/>
      <c r="Q25" s="207"/>
      <c r="R25" s="207"/>
      <c r="S25" s="207"/>
    </row>
    <row r="26" spans="1:29" x14ac:dyDescent="0.25">
      <c r="A26" s="204"/>
      <c r="B26" s="195"/>
      <c r="C26" s="204"/>
      <c r="D26" s="207"/>
      <c r="E26" s="207"/>
      <c r="F26" s="207"/>
      <c r="G26" s="207"/>
      <c r="H26" s="207"/>
      <c r="I26" s="207"/>
      <c r="J26" s="207"/>
      <c r="K26" s="207"/>
      <c r="L26" s="207"/>
      <c r="M26" s="207"/>
      <c r="N26" s="207"/>
      <c r="O26" s="207"/>
      <c r="P26" s="207"/>
      <c r="Q26" s="207"/>
      <c r="R26" s="207"/>
      <c r="S26" s="207"/>
    </row>
    <row r="28" spans="1:29" ht="15.75" x14ac:dyDescent="0.25">
      <c r="A28" s="13" t="s">
        <v>30</v>
      </c>
      <c r="B28" s="13" t="s">
        <v>38</v>
      </c>
      <c r="C28" s="14"/>
      <c r="D28" s="35"/>
      <c r="E28" s="14"/>
      <c r="F28" s="14"/>
    </row>
    <row r="30" spans="1:29" x14ac:dyDescent="0.25">
      <c r="B30" s="194" t="s">
        <v>16</v>
      </c>
      <c r="C30" s="194"/>
      <c r="D30" s="194"/>
    </row>
    <row r="32" spans="1:29" x14ac:dyDescent="0.25">
      <c r="B32" s="10" t="s">
        <v>50</v>
      </c>
    </row>
    <row r="33" spans="2:2" x14ac:dyDescent="0.25">
      <c r="B33" s="10" t="s">
        <v>26</v>
      </c>
    </row>
  </sheetData>
  <mergeCells count="8">
    <mergeCell ref="X1:AC1"/>
    <mergeCell ref="X2:AC2"/>
    <mergeCell ref="N6:T6"/>
    <mergeCell ref="B30:D30"/>
    <mergeCell ref="D25:S26"/>
    <mergeCell ref="B25:B26"/>
    <mergeCell ref="A25:A26"/>
    <mergeCell ref="C25:C26"/>
  </mergeCell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49"/>
  <sheetViews>
    <sheetView zoomScale="90" zoomScaleNormal="90" workbookViewId="0">
      <selection activeCell="B20" sqref="B20"/>
    </sheetView>
  </sheetViews>
  <sheetFormatPr defaultRowHeight="15" x14ac:dyDescent="0.25"/>
  <cols>
    <col min="1" max="1" width="2.5703125" style="10" customWidth="1"/>
    <col min="2" max="2" width="9.140625" style="10" customWidth="1"/>
    <col min="3" max="3" width="1.85546875" style="10" customWidth="1"/>
    <col min="4" max="4" width="14.28515625" style="10" customWidth="1"/>
    <col min="5" max="5" width="1.85546875" style="10" customWidth="1"/>
    <col min="6" max="6" width="15.7109375" style="10" customWidth="1"/>
    <col min="7" max="7" width="1.7109375" style="10" customWidth="1"/>
    <col min="8" max="8" width="15.7109375" style="10" customWidth="1"/>
    <col min="9" max="9" width="1.7109375" style="10" customWidth="1"/>
    <col min="10" max="10" width="15.7109375" style="10" customWidth="1"/>
    <col min="11" max="11" width="1.7109375" style="10" customWidth="1"/>
    <col min="12" max="12" width="9.140625" style="10" customWidth="1"/>
    <col min="13" max="13" width="1.7109375" style="10" customWidth="1"/>
    <col min="14" max="14" width="15.7109375" style="10" customWidth="1"/>
    <col min="15" max="15" width="1.7109375" style="10" customWidth="1"/>
    <col min="16" max="16" width="15.7109375" style="10" customWidth="1"/>
    <col min="17" max="17" width="1.7109375" style="10" customWidth="1"/>
    <col min="18" max="18" width="15.7109375" style="10" customWidth="1"/>
    <col min="19" max="19" width="1.7109375" style="10" customWidth="1"/>
    <col min="20" max="20" width="15.7109375" style="10" customWidth="1"/>
    <col min="21" max="22" width="9.140625" style="10"/>
    <col min="23" max="23" width="8.28515625" style="10" bestFit="1" customWidth="1"/>
    <col min="24" max="24" width="15" style="10" bestFit="1" customWidth="1"/>
    <col min="25" max="25" width="3.28515625" style="10" bestFit="1" customWidth="1"/>
    <col min="26" max="26" width="8.5703125" style="10" bestFit="1" customWidth="1"/>
    <col min="27" max="27" width="15" style="10" bestFit="1" customWidth="1"/>
    <col min="28" max="29" width="16.140625" style="10" bestFit="1" customWidth="1"/>
    <col min="30" max="16384" width="9.140625" style="10"/>
  </cols>
  <sheetData>
    <row r="1" spans="1:29" ht="19.5" thickBot="1" x14ac:dyDescent="0.35">
      <c r="A1" s="12" t="s">
        <v>0</v>
      </c>
      <c r="W1" s="114"/>
      <c r="X1" s="197" t="s">
        <v>354</v>
      </c>
      <c r="Y1" s="198"/>
      <c r="Z1" s="198"/>
      <c r="AA1" s="198"/>
      <c r="AB1" s="198"/>
      <c r="AC1" s="199"/>
    </row>
    <row r="2" spans="1:29" ht="16.5" thickBot="1" x14ac:dyDescent="0.3">
      <c r="A2" s="13" t="s">
        <v>101</v>
      </c>
      <c r="W2" s="113"/>
      <c r="X2" s="200" t="s">
        <v>353</v>
      </c>
      <c r="Y2" s="201"/>
      <c r="Z2" s="201"/>
      <c r="AA2" s="201"/>
      <c r="AB2" s="201"/>
      <c r="AC2" s="202"/>
    </row>
    <row r="3" spans="1:29" ht="16.5" thickBot="1" x14ac:dyDescent="0.3">
      <c r="A3" s="13" t="str">
        <f>Summary!A3</f>
        <v>As Of September 30, 2019</v>
      </c>
      <c r="W3" s="113"/>
      <c r="X3" s="109">
        <v>2014</v>
      </c>
      <c r="Y3" s="107"/>
      <c r="Z3" s="107"/>
      <c r="AA3" s="107">
        <v>2014</v>
      </c>
      <c r="AB3" s="107"/>
      <c r="AC3" s="106"/>
    </row>
    <row r="4" spans="1:29" ht="16.5" thickBot="1" x14ac:dyDescent="0.3">
      <c r="A4" s="13"/>
      <c r="W4" s="112" t="s">
        <v>255</v>
      </c>
      <c r="X4" s="109" t="s">
        <v>3</v>
      </c>
      <c r="Y4" s="107"/>
      <c r="Z4" s="108" t="s">
        <v>250</v>
      </c>
      <c r="AA4" s="108" t="s">
        <v>4</v>
      </c>
      <c r="AB4" s="107" t="s">
        <v>5</v>
      </c>
      <c r="AC4" s="106" t="s">
        <v>249</v>
      </c>
    </row>
    <row r="5" spans="1:29" ht="15.75" thickBot="1" x14ac:dyDescent="0.3">
      <c r="W5"/>
      <c r="X5" s="101">
        <f>SUM(X7:X49)</f>
        <v>8845000</v>
      </c>
      <c r="Y5" s="105"/>
      <c r="Z5" s="104"/>
      <c r="AA5" s="101">
        <f>SUM(AA7:AA49)</f>
        <v>3124556.379999998</v>
      </c>
      <c r="AB5" s="101">
        <f>SUM(AB7:AB49)</f>
        <v>11969556.380000001</v>
      </c>
      <c r="AC5" s="103">
        <f>SUM(AC7:AC49)</f>
        <v>11969556.379999999</v>
      </c>
    </row>
    <row r="6" spans="1:29" ht="15.75" x14ac:dyDescent="0.25">
      <c r="A6" s="13" t="s">
        <v>2</v>
      </c>
      <c r="B6" s="13" t="s">
        <v>36</v>
      </c>
      <c r="C6" s="14"/>
      <c r="D6" s="14"/>
      <c r="E6" s="14"/>
      <c r="F6" s="14"/>
      <c r="N6" s="194" t="s">
        <v>13</v>
      </c>
      <c r="O6" s="194"/>
      <c r="P6" s="194"/>
      <c r="Q6" s="194"/>
      <c r="R6" s="194"/>
      <c r="S6" s="194"/>
      <c r="T6" s="194"/>
      <c r="W6"/>
      <c r="X6" s="100"/>
      <c r="Y6" s="98"/>
      <c r="Z6" s="99"/>
      <c r="AA6" s="98"/>
      <c r="AB6" s="98">
        <v>0</v>
      </c>
      <c r="AC6" s="97"/>
    </row>
    <row r="7" spans="1:29" s="15" customFormat="1" x14ac:dyDescent="0.25">
      <c r="F7" s="16" t="s">
        <v>5</v>
      </c>
      <c r="G7" s="16"/>
      <c r="H7" s="16" t="s">
        <v>11</v>
      </c>
      <c r="I7" s="16"/>
      <c r="J7" s="16" t="s">
        <v>12</v>
      </c>
      <c r="L7" s="16" t="s">
        <v>31</v>
      </c>
      <c r="M7" s="16"/>
      <c r="N7" s="53" t="s">
        <v>125</v>
      </c>
      <c r="W7" s="91" t="s">
        <v>333</v>
      </c>
      <c r="X7" s="89">
        <v>0</v>
      </c>
      <c r="Y7" s="87"/>
      <c r="Z7" s="86"/>
      <c r="AA7" s="85">
        <v>159640.63</v>
      </c>
      <c r="AB7" s="85">
        <f t="shared" ref="AB7:AB40" si="0">+X7+AA7</f>
        <v>159640.63</v>
      </c>
      <c r="AC7" s="80"/>
    </row>
    <row r="8" spans="1:29" s="15" customFormat="1" x14ac:dyDescent="0.25">
      <c r="B8" s="17" t="s">
        <v>6</v>
      </c>
      <c r="C8" s="16"/>
      <c r="D8" s="17" t="s">
        <v>14</v>
      </c>
      <c r="E8" s="16"/>
      <c r="F8" s="17" t="s">
        <v>133</v>
      </c>
      <c r="G8" s="16"/>
      <c r="H8" s="17" t="s">
        <v>132</v>
      </c>
      <c r="I8" s="16"/>
      <c r="J8" s="17" t="s">
        <v>132</v>
      </c>
      <c r="L8" s="17" t="s">
        <v>10</v>
      </c>
      <c r="M8" s="29"/>
      <c r="N8" s="52" t="s">
        <v>126</v>
      </c>
      <c r="O8" s="16"/>
      <c r="P8" s="52" t="s">
        <v>3</v>
      </c>
      <c r="Q8" s="18"/>
      <c r="R8" s="52" t="s">
        <v>4</v>
      </c>
      <c r="S8" s="18"/>
      <c r="T8" s="52" t="s">
        <v>5</v>
      </c>
      <c r="W8" s="91" t="s">
        <v>332</v>
      </c>
      <c r="X8" s="89">
        <v>415000</v>
      </c>
      <c r="Y8" s="87"/>
      <c r="Z8" s="86">
        <v>0.03</v>
      </c>
      <c r="AA8" s="85">
        <v>159640.63</v>
      </c>
      <c r="AB8" s="85">
        <f t="shared" si="0"/>
        <v>574640.63</v>
      </c>
      <c r="AC8" s="80">
        <f>+AB8+AB7</f>
        <v>734281.26</v>
      </c>
    </row>
    <row r="9" spans="1:29" x14ac:dyDescent="0.25">
      <c r="B9" s="19"/>
      <c r="C9" s="19"/>
      <c r="D9" s="19"/>
      <c r="E9" s="19"/>
      <c r="P9" s="20"/>
      <c r="Q9" s="20"/>
      <c r="R9" s="20"/>
      <c r="S9" s="20"/>
      <c r="T9" s="20"/>
      <c r="W9" s="91" t="s">
        <v>331</v>
      </c>
      <c r="X9" s="89">
        <v>0</v>
      </c>
      <c r="Y9" s="87"/>
      <c r="Z9" s="86"/>
      <c r="AA9" s="85">
        <v>153415.63</v>
      </c>
      <c r="AB9" s="85">
        <f t="shared" si="0"/>
        <v>153415.63</v>
      </c>
      <c r="AC9" s="80"/>
    </row>
    <row r="10" spans="1:29" x14ac:dyDescent="0.25">
      <c r="B10" s="19">
        <v>2014</v>
      </c>
      <c r="C10" s="19"/>
      <c r="D10" s="24">
        <v>41974</v>
      </c>
      <c r="E10" s="19"/>
      <c r="F10" s="2">
        <v>0</v>
      </c>
      <c r="G10" s="1"/>
      <c r="H10" s="2">
        <f>+F10-J10</f>
        <v>0</v>
      </c>
      <c r="I10" s="1"/>
      <c r="J10" s="2">
        <v>0</v>
      </c>
      <c r="L10" s="24">
        <v>49461</v>
      </c>
      <c r="M10" s="24"/>
      <c r="N10" s="2">
        <v>10465000</v>
      </c>
      <c r="P10" s="2">
        <f>SUMIFS($5:$5,$3:$3,B10,$4:$4,$P$8)</f>
        <v>8845000</v>
      </c>
      <c r="Q10" s="1"/>
      <c r="R10" s="2">
        <f>SUMIFS($5:$5,$3:$3,B10,$4:$4,$R$8)</f>
        <v>3124556.379999998</v>
      </c>
      <c r="S10" s="1"/>
      <c r="T10" s="2">
        <f>SUM(P10:R10)</f>
        <v>11969556.379999999</v>
      </c>
      <c r="W10" s="91" t="s">
        <v>330</v>
      </c>
      <c r="X10" s="89">
        <v>425000</v>
      </c>
      <c r="Y10" s="87"/>
      <c r="Z10" s="86">
        <v>0.03</v>
      </c>
      <c r="AA10" s="85">
        <v>153415.63</v>
      </c>
      <c r="AB10" s="85">
        <f t="shared" si="0"/>
        <v>578415.63</v>
      </c>
      <c r="AC10" s="80">
        <f>+AB10+AB9</f>
        <v>731831.26</v>
      </c>
    </row>
    <row r="11" spans="1:29" x14ac:dyDescent="0.25">
      <c r="B11" s="19"/>
      <c r="C11" s="19"/>
      <c r="D11" s="24"/>
      <c r="E11" s="19"/>
      <c r="F11" s="1"/>
      <c r="G11" s="1"/>
      <c r="H11" s="1"/>
      <c r="I11" s="1"/>
      <c r="J11" s="1"/>
      <c r="L11" s="19"/>
      <c r="M11" s="51"/>
      <c r="N11" s="3"/>
      <c r="P11" s="3"/>
      <c r="Q11" s="1"/>
      <c r="R11" s="3"/>
      <c r="S11" s="1"/>
      <c r="T11" s="3"/>
      <c r="W11" s="91" t="s">
        <v>329</v>
      </c>
      <c r="X11" s="89">
        <v>0</v>
      </c>
      <c r="Y11" s="87"/>
      <c r="Z11" s="86"/>
      <c r="AA11" s="85">
        <v>147040.63</v>
      </c>
      <c r="AB11" s="85">
        <f t="shared" si="0"/>
        <v>147040.63</v>
      </c>
      <c r="AC11" s="80"/>
    </row>
    <row r="12" spans="1:29" ht="15.75" thickBot="1" x14ac:dyDescent="0.3">
      <c r="B12" s="19" t="s">
        <v>5</v>
      </c>
      <c r="C12" s="19"/>
      <c r="D12" s="24"/>
      <c r="E12" s="19"/>
      <c r="F12" s="36">
        <f>SUM(F10:F10)</f>
        <v>0</v>
      </c>
      <c r="G12" s="1"/>
      <c r="H12" s="36">
        <f>SUM(H10:H10)</f>
        <v>0</v>
      </c>
      <c r="I12" s="1"/>
      <c r="J12" s="36">
        <f>SUM(J10:J10)</f>
        <v>0</v>
      </c>
      <c r="N12" s="36">
        <f>SUM(N10:N10)</f>
        <v>10465000</v>
      </c>
      <c r="P12" s="36">
        <f>SUM(P10:P10)</f>
        <v>8845000</v>
      </c>
      <c r="Q12" s="1"/>
      <c r="R12" s="36">
        <f>SUM(R10:R10)</f>
        <v>3124556.379999998</v>
      </c>
      <c r="S12" s="1"/>
      <c r="T12" s="36">
        <f>SUM(T10:T10)</f>
        <v>11969556.379999999</v>
      </c>
      <c r="W12" s="91" t="s">
        <v>328</v>
      </c>
      <c r="X12" s="89">
        <v>440000</v>
      </c>
      <c r="Y12" s="87"/>
      <c r="Z12" s="86">
        <v>0.03</v>
      </c>
      <c r="AA12" s="85">
        <v>147040.63</v>
      </c>
      <c r="AB12" s="85">
        <f t="shared" si="0"/>
        <v>587040.63</v>
      </c>
      <c r="AC12" s="80">
        <f>+AB12+AB11</f>
        <v>734081.26</v>
      </c>
    </row>
    <row r="13" spans="1:29" ht="15.75" thickTop="1" x14ac:dyDescent="0.25">
      <c r="D13" s="26"/>
      <c r="Q13" s="1"/>
      <c r="S13" s="1"/>
      <c r="W13" s="91" t="s">
        <v>327</v>
      </c>
      <c r="X13" s="89">
        <v>0</v>
      </c>
      <c r="Y13" s="87"/>
      <c r="Z13" s="86"/>
      <c r="AA13" s="85">
        <v>140440.63</v>
      </c>
      <c r="AB13" s="85">
        <f t="shared" si="0"/>
        <v>140440.63</v>
      </c>
      <c r="AC13" s="80"/>
    </row>
    <row r="14" spans="1:29" x14ac:dyDescent="0.25">
      <c r="D14" s="26" t="s">
        <v>109</v>
      </c>
      <c r="Q14" s="1"/>
      <c r="S14" s="1"/>
      <c r="W14" s="91" t="s">
        <v>326</v>
      </c>
      <c r="X14" s="89">
        <v>455000</v>
      </c>
      <c r="Y14" s="87"/>
      <c r="Z14" s="86">
        <v>3.7499999999999999E-2</v>
      </c>
      <c r="AA14" s="85">
        <v>140440.63</v>
      </c>
      <c r="AB14" s="85">
        <f t="shared" si="0"/>
        <v>595440.63</v>
      </c>
      <c r="AC14" s="80">
        <f>+AB14+AB13</f>
        <v>735881.26</v>
      </c>
    </row>
    <row r="15" spans="1:29" x14ac:dyDescent="0.25">
      <c r="D15" s="26" t="s">
        <v>34</v>
      </c>
      <c r="F15" s="48" t="s">
        <v>127</v>
      </c>
      <c r="Q15" s="1"/>
      <c r="S15" s="1"/>
      <c r="W15" s="91" t="s">
        <v>325</v>
      </c>
      <c r="X15" s="89">
        <v>0</v>
      </c>
      <c r="Y15" s="87"/>
      <c r="Z15" s="86"/>
      <c r="AA15" s="85">
        <v>131909.38</v>
      </c>
      <c r="AB15" s="85">
        <f t="shared" si="0"/>
        <v>131909.38</v>
      </c>
      <c r="AC15" s="80"/>
    </row>
    <row r="16" spans="1:29" x14ac:dyDescent="0.25">
      <c r="W16" s="91" t="s">
        <v>324</v>
      </c>
      <c r="X16" s="89">
        <v>475000</v>
      </c>
      <c r="Y16" s="87"/>
      <c r="Z16" s="86">
        <v>0.04</v>
      </c>
      <c r="AA16" s="85">
        <v>131909.38</v>
      </c>
      <c r="AB16" s="85">
        <f t="shared" si="0"/>
        <v>606909.38</v>
      </c>
      <c r="AC16" s="80">
        <f>+AB16+AB15</f>
        <v>738818.76</v>
      </c>
    </row>
    <row r="17" spans="1:29" x14ac:dyDescent="0.25">
      <c r="D17" s="26" t="s">
        <v>65</v>
      </c>
      <c r="W17" s="91" t="s">
        <v>323</v>
      </c>
      <c r="X17" s="89">
        <v>0</v>
      </c>
      <c r="Y17" s="87"/>
      <c r="Z17" s="86"/>
      <c r="AA17" s="85">
        <v>122409.38</v>
      </c>
      <c r="AB17" s="85">
        <f t="shared" si="0"/>
        <v>122409.38</v>
      </c>
      <c r="AC17" s="80"/>
    </row>
    <row r="18" spans="1:29" x14ac:dyDescent="0.25">
      <c r="W18" s="91" t="s">
        <v>322</v>
      </c>
      <c r="X18" s="88">
        <v>495000</v>
      </c>
      <c r="Y18" s="87" t="s">
        <v>198</v>
      </c>
      <c r="Z18" s="86">
        <v>0.04</v>
      </c>
      <c r="AA18" s="85">
        <v>122409.38</v>
      </c>
      <c r="AB18" s="85">
        <f t="shared" si="0"/>
        <v>617409.38</v>
      </c>
      <c r="AC18" s="80">
        <f>+AB18+AB17</f>
        <v>739818.76</v>
      </c>
    </row>
    <row r="19" spans="1:29" x14ac:dyDescent="0.25">
      <c r="W19" s="91" t="s">
        <v>321</v>
      </c>
      <c r="X19" s="88">
        <v>0</v>
      </c>
      <c r="Y19" s="87"/>
      <c r="Z19" s="86"/>
      <c r="AA19" s="85">
        <v>112509.38</v>
      </c>
      <c r="AB19" s="85">
        <f t="shared" si="0"/>
        <v>112509.38</v>
      </c>
      <c r="AC19" s="80"/>
    </row>
    <row r="20" spans="1:29" ht="15.75" x14ac:dyDescent="0.25">
      <c r="A20" s="13" t="s">
        <v>15</v>
      </c>
      <c r="B20" s="13" t="s">
        <v>37</v>
      </c>
      <c r="C20" s="14"/>
      <c r="D20" s="14"/>
      <c r="E20" s="14"/>
      <c r="F20" s="14"/>
      <c r="W20" s="91" t="s">
        <v>320</v>
      </c>
      <c r="X20" s="88">
        <v>520000</v>
      </c>
      <c r="Y20" s="87" t="s">
        <v>198</v>
      </c>
      <c r="Z20" s="86">
        <v>0.03</v>
      </c>
      <c r="AA20" s="85">
        <v>112509.38</v>
      </c>
      <c r="AB20" s="85">
        <f t="shared" si="0"/>
        <v>632509.38</v>
      </c>
      <c r="AC20" s="80">
        <f>+AB20+AB19</f>
        <v>745018.76</v>
      </c>
    </row>
    <row r="21" spans="1:29" x14ac:dyDescent="0.25">
      <c r="W21" s="91" t="s">
        <v>319</v>
      </c>
      <c r="X21" s="88">
        <v>0</v>
      </c>
      <c r="Y21" s="87"/>
      <c r="Z21" s="86"/>
      <c r="AA21" s="85">
        <v>104709.38</v>
      </c>
      <c r="AB21" s="85">
        <f t="shared" si="0"/>
        <v>104709.38</v>
      </c>
      <c r="AC21" s="80"/>
    </row>
    <row r="22" spans="1:29" x14ac:dyDescent="0.25">
      <c r="B22" s="17" t="s">
        <v>6</v>
      </c>
      <c r="D22" s="28" t="s">
        <v>29</v>
      </c>
      <c r="W22" s="91" t="s">
        <v>318</v>
      </c>
      <c r="X22" s="88">
        <v>535000</v>
      </c>
      <c r="Y22" s="87" t="s">
        <v>198</v>
      </c>
      <c r="Z22" s="86">
        <v>0.03</v>
      </c>
      <c r="AA22" s="85">
        <v>104709.38</v>
      </c>
      <c r="AB22" s="85">
        <f t="shared" si="0"/>
        <v>639709.38</v>
      </c>
      <c r="AC22" s="80">
        <f>+AB22+AB21</f>
        <v>744418.76</v>
      </c>
    </row>
    <row r="23" spans="1:29" x14ac:dyDescent="0.25">
      <c r="B23" s="19"/>
      <c r="W23" s="91" t="s">
        <v>317</v>
      </c>
      <c r="X23" s="88">
        <v>0</v>
      </c>
      <c r="Y23" s="87"/>
      <c r="Z23" s="86"/>
      <c r="AA23" s="85">
        <v>96684.38</v>
      </c>
      <c r="AB23" s="85">
        <f t="shared" si="0"/>
        <v>96684.38</v>
      </c>
      <c r="AC23" s="80"/>
    </row>
    <row r="24" spans="1:29" x14ac:dyDescent="0.25">
      <c r="B24" s="19">
        <v>2014</v>
      </c>
      <c r="D24" s="209" t="s">
        <v>81</v>
      </c>
      <c r="E24" s="209"/>
      <c r="F24" s="209"/>
      <c r="G24" s="209"/>
      <c r="H24" s="209"/>
      <c r="I24" s="209"/>
      <c r="J24" s="209"/>
      <c r="K24" s="209"/>
      <c r="L24" s="209"/>
      <c r="M24" s="209"/>
      <c r="N24" s="209"/>
      <c r="O24" s="209"/>
      <c r="P24" s="209"/>
      <c r="Q24" s="209"/>
      <c r="R24" s="209"/>
      <c r="S24" s="209"/>
      <c r="W24" s="91" t="s">
        <v>316</v>
      </c>
      <c r="X24" s="88">
        <v>555000</v>
      </c>
      <c r="Y24" s="87" t="s">
        <v>198</v>
      </c>
      <c r="Z24" s="86">
        <v>3.2500000000000001E-2</v>
      </c>
      <c r="AA24" s="85">
        <v>96684.38</v>
      </c>
      <c r="AB24" s="85">
        <f t="shared" si="0"/>
        <v>651684.38</v>
      </c>
      <c r="AC24" s="80">
        <f>+AB24+AB23</f>
        <v>748368.76</v>
      </c>
    </row>
    <row r="25" spans="1:29" x14ac:dyDescent="0.25">
      <c r="W25" s="91" t="s">
        <v>315</v>
      </c>
      <c r="X25" s="88">
        <v>0</v>
      </c>
      <c r="Y25" s="87"/>
      <c r="Z25" s="86"/>
      <c r="AA25" s="85">
        <v>87665.63</v>
      </c>
      <c r="AB25" s="85">
        <f t="shared" si="0"/>
        <v>87665.63</v>
      </c>
      <c r="AC25" s="80"/>
    </row>
    <row r="26" spans="1:29" x14ac:dyDescent="0.25">
      <c r="W26" s="91" t="s">
        <v>314</v>
      </c>
      <c r="X26" s="88">
        <v>575000</v>
      </c>
      <c r="Y26" s="87" t="s">
        <v>198</v>
      </c>
      <c r="Z26" s="86">
        <v>3.2500000000000001E-2</v>
      </c>
      <c r="AA26" s="85">
        <v>87665.63</v>
      </c>
      <c r="AB26" s="85">
        <f t="shared" si="0"/>
        <v>662665.63</v>
      </c>
      <c r="AC26" s="80">
        <f>+AB26+AB25</f>
        <v>750331.26</v>
      </c>
    </row>
    <row r="27" spans="1:29" ht="15.75" x14ac:dyDescent="0.25">
      <c r="A27" s="13" t="s">
        <v>30</v>
      </c>
      <c r="B27" s="13" t="s">
        <v>38</v>
      </c>
      <c r="C27" s="14"/>
      <c r="D27" s="35"/>
      <c r="E27" s="14"/>
      <c r="F27" s="14"/>
      <c r="W27" s="91" t="s">
        <v>313</v>
      </c>
      <c r="X27" s="88">
        <v>0</v>
      </c>
      <c r="Y27" s="87"/>
      <c r="Z27" s="86"/>
      <c r="AA27" s="85">
        <v>78321.88</v>
      </c>
      <c r="AB27" s="85">
        <f t="shared" si="0"/>
        <v>78321.88</v>
      </c>
      <c r="AC27" s="80"/>
    </row>
    <row r="28" spans="1:29" x14ac:dyDescent="0.25">
      <c r="W28" s="91" t="s">
        <v>312</v>
      </c>
      <c r="X28" s="88">
        <v>600000</v>
      </c>
      <c r="Y28" s="87" t="s">
        <v>198</v>
      </c>
      <c r="Z28" s="86">
        <v>3.2500000000000001E-2</v>
      </c>
      <c r="AA28" s="85">
        <v>78321.88</v>
      </c>
      <c r="AB28" s="85">
        <f t="shared" si="0"/>
        <v>678321.88</v>
      </c>
      <c r="AC28" s="80">
        <f>+AB28+AB27</f>
        <v>756643.76</v>
      </c>
    </row>
    <row r="29" spans="1:29" x14ac:dyDescent="0.25">
      <c r="B29" s="194" t="s">
        <v>16</v>
      </c>
      <c r="C29" s="194"/>
      <c r="D29" s="194"/>
      <c r="W29" s="91" t="s">
        <v>311</v>
      </c>
      <c r="X29" s="88">
        <v>0</v>
      </c>
      <c r="Y29" s="87"/>
      <c r="Z29" s="86"/>
      <c r="AA29" s="85">
        <v>68571.88</v>
      </c>
      <c r="AB29" s="85">
        <f t="shared" si="0"/>
        <v>68571.88</v>
      </c>
      <c r="AC29" s="80"/>
    </row>
    <row r="30" spans="1:29" x14ac:dyDescent="0.25">
      <c r="W30" s="91" t="s">
        <v>310</v>
      </c>
      <c r="X30" s="88">
        <v>620000</v>
      </c>
      <c r="Y30" s="87" t="s">
        <v>198</v>
      </c>
      <c r="Z30" s="86">
        <v>3.3750000000000002E-2</v>
      </c>
      <c r="AA30" s="85">
        <v>68571.88</v>
      </c>
      <c r="AB30" s="85">
        <f t="shared" si="0"/>
        <v>688571.88</v>
      </c>
      <c r="AC30" s="80">
        <f>+AB30+AB29</f>
        <v>757143.76</v>
      </c>
    </row>
    <row r="31" spans="1:29" x14ac:dyDescent="0.25">
      <c r="B31" s="10" t="s">
        <v>55</v>
      </c>
      <c r="W31" s="91" t="s">
        <v>309</v>
      </c>
      <c r="X31" s="88">
        <v>0</v>
      </c>
      <c r="Y31" s="87"/>
      <c r="Z31" s="86"/>
      <c r="AA31" s="85">
        <v>58109.38</v>
      </c>
      <c r="AB31" s="85">
        <f t="shared" si="0"/>
        <v>58109.38</v>
      </c>
      <c r="AC31" s="80"/>
    </row>
    <row r="32" spans="1:29" x14ac:dyDescent="0.25">
      <c r="W32" s="91" t="s">
        <v>308</v>
      </c>
      <c r="X32" s="88">
        <v>645000</v>
      </c>
      <c r="Y32" s="87" t="s">
        <v>198</v>
      </c>
      <c r="Z32" s="86">
        <v>3.3750000000000002E-2</v>
      </c>
      <c r="AA32" s="85">
        <v>58109.38</v>
      </c>
      <c r="AB32" s="85">
        <f t="shared" si="0"/>
        <v>703109.38</v>
      </c>
      <c r="AC32" s="80">
        <f>+AB32+AB31</f>
        <v>761218.76</v>
      </c>
    </row>
    <row r="33" spans="23:29" x14ac:dyDescent="0.25">
      <c r="W33" s="91" t="s">
        <v>307</v>
      </c>
      <c r="X33" s="88">
        <v>0</v>
      </c>
      <c r="Y33" s="87"/>
      <c r="Z33" s="86"/>
      <c r="AA33" s="85">
        <v>47225</v>
      </c>
      <c r="AB33" s="85">
        <f t="shared" si="0"/>
        <v>47225</v>
      </c>
      <c r="AC33" s="80"/>
    </row>
    <row r="34" spans="23:29" x14ac:dyDescent="0.25">
      <c r="W34" s="91" t="s">
        <v>306</v>
      </c>
      <c r="X34" s="88">
        <v>670000</v>
      </c>
      <c r="Y34" s="87" t="s">
        <v>198</v>
      </c>
      <c r="Z34" s="86">
        <v>3.5000000000000003E-2</v>
      </c>
      <c r="AA34" s="85">
        <v>47225</v>
      </c>
      <c r="AB34" s="85">
        <f t="shared" si="0"/>
        <v>717225</v>
      </c>
      <c r="AC34" s="80">
        <f>+AB34+AB33</f>
        <v>764450</v>
      </c>
    </row>
    <row r="35" spans="23:29" x14ac:dyDescent="0.25">
      <c r="W35" s="91" t="s">
        <v>305</v>
      </c>
      <c r="X35" s="88">
        <v>0</v>
      </c>
      <c r="Y35" s="87"/>
      <c r="Z35" s="86"/>
      <c r="AA35" s="85">
        <v>35500</v>
      </c>
      <c r="AB35" s="85">
        <f t="shared" si="0"/>
        <v>35500</v>
      </c>
      <c r="AC35" s="80"/>
    </row>
    <row r="36" spans="23:29" x14ac:dyDescent="0.25">
      <c r="W36" s="91" t="s">
        <v>304</v>
      </c>
      <c r="X36" s="88">
        <v>695000</v>
      </c>
      <c r="Y36" s="87" t="s">
        <v>198</v>
      </c>
      <c r="Z36" s="86">
        <v>0.05</v>
      </c>
      <c r="AA36" s="85">
        <v>35500</v>
      </c>
      <c r="AB36" s="85">
        <f t="shared" si="0"/>
        <v>730500</v>
      </c>
      <c r="AC36" s="80">
        <f>+AB36+AB35</f>
        <v>766000</v>
      </c>
    </row>
    <row r="37" spans="23:29" x14ac:dyDescent="0.25">
      <c r="W37" s="91" t="s">
        <v>303</v>
      </c>
      <c r="X37" s="88">
        <v>0</v>
      </c>
      <c r="Y37" s="87"/>
      <c r="Z37" s="86"/>
      <c r="AA37" s="85">
        <v>18125</v>
      </c>
      <c r="AB37" s="85">
        <f t="shared" si="0"/>
        <v>18125</v>
      </c>
      <c r="AC37" s="80"/>
    </row>
    <row r="38" spans="23:29" x14ac:dyDescent="0.25">
      <c r="W38" s="91" t="s">
        <v>302</v>
      </c>
      <c r="X38" s="88">
        <v>725000</v>
      </c>
      <c r="Y38" s="87" t="s">
        <v>198</v>
      </c>
      <c r="Z38" s="86">
        <v>0.05</v>
      </c>
      <c r="AA38" s="85">
        <v>18125</v>
      </c>
      <c r="AB38" s="85">
        <f t="shared" si="0"/>
        <v>743125</v>
      </c>
      <c r="AC38" s="80">
        <f>+AB38+AB37</f>
        <v>761250</v>
      </c>
    </row>
    <row r="39" spans="23:29" x14ac:dyDescent="0.25">
      <c r="W39" s="91" t="s">
        <v>301</v>
      </c>
      <c r="X39" s="88">
        <v>0</v>
      </c>
      <c r="Y39" s="92"/>
      <c r="Z39" s="86"/>
      <c r="AA39" s="85">
        <v>0</v>
      </c>
      <c r="AB39" s="85">
        <f t="shared" si="0"/>
        <v>0</v>
      </c>
      <c r="AC39" s="80"/>
    </row>
    <row r="40" spans="23:29" x14ac:dyDescent="0.25">
      <c r="W40" s="91" t="s">
        <v>300</v>
      </c>
      <c r="X40" s="88">
        <v>0</v>
      </c>
      <c r="Y40" s="92"/>
      <c r="Z40" s="86"/>
      <c r="AA40" s="85">
        <v>0</v>
      </c>
      <c r="AB40" s="85">
        <f t="shared" si="0"/>
        <v>0</v>
      </c>
      <c r="AC40" s="80">
        <f>+AB40+AB39</f>
        <v>0</v>
      </c>
    </row>
    <row r="41" spans="23:29" x14ac:dyDescent="0.25">
      <c r="W41"/>
      <c r="X41"/>
      <c r="Y41"/>
      <c r="Z41"/>
      <c r="AA41"/>
      <c r="AB41"/>
      <c r="AC41"/>
    </row>
    <row r="42" spans="23:29" x14ac:dyDescent="0.25">
      <c r="W42"/>
      <c r="X42"/>
      <c r="Y42"/>
      <c r="Z42"/>
      <c r="AA42"/>
      <c r="AB42"/>
      <c r="AC42"/>
    </row>
    <row r="43" spans="23:29" x14ac:dyDescent="0.25">
      <c r="W43"/>
      <c r="X43"/>
      <c r="Y43"/>
      <c r="Z43"/>
      <c r="AA43"/>
      <c r="AB43"/>
      <c r="AC43"/>
    </row>
    <row r="44" spans="23:29" x14ac:dyDescent="0.25">
      <c r="W44"/>
      <c r="X44"/>
      <c r="Y44"/>
      <c r="Z44"/>
      <c r="AA44"/>
      <c r="AB44"/>
      <c r="AC44"/>
    </row>
    <row r="45" spans="23:29" x14ac:dyDescent="0.25">
      <c r="W45"/>
      <c r="X45"/>
      <c r="Y45"/>
      <c r="Z45"/>
      <c r="AA45"/>
      <c r="AB45"/>
      <c r="AC45"/>
    </row>
    <row r="46" spans="23:29" x14ac:dyDescent="0.25">
      <c r="W46"/>
      <c r="X46"/>
      <c r="Y46"/>
      <c r="Z46"/>
      <c r="AA46"/>
      <c r="AB46"/>
      <c r="AC46"/>
    </row>
    <row r="47" spans="23:29" x14ac:dyDescent="0.25">
      <c r="W47"/>
      <c r="X47"/>
      <c r="Y47"/>
      <c r="Z47"/>
      <c r="AA47"/>
      <c r="AB47"/>
      <c r="AC47"/>
    </row>
    <row r="48" spans="23:29" x14ac:dyDescent="0.25">
      <c r="W48"/>
      <c r="X48"/>
      <c r="Y48"/>
      <c r="Z48"/>
      <c r="AA48"/>
      <c r="AB48"/>
      <c r="AC48"/>
    </row>
    <row r="49" spans="23:29" x14ac:dyDescent="0.25">
      <c r="W49"/>
      <c r="X49"/>
      <c r="Y49"/>
      <c r="Z49"/>
      <c r="AA49"/>
      <c r="AB49"/>
      <c r="AC49"/>
    </row>
  </sheetData>
  <mergeCells count="5">
    <mergeCell ref="B29:D29"/>
    <mergeCell ref="D24:S24"/>
    <mergeCell ref="N6:T6"/>
    <mergeCell ref="X1:AC1"/>
    <mergeCell ref="X2:AC2"/>
  </mergeCells>
  <pageMargins left="0.45" right="0.45" top="0.75" bottom="0.75" header="0.3" footer="0.3"/>
  <pageSetup scale="49" fitToHeight="0" orientation="landscape" r:id="rId1"/>
  <headerFooter>
    <oddFooter>&amp;L
&amp;C
     &amp;P</oddFooter>
  </headerFooter>
  <rowBreaks count="2" manualBreakCount="2">
    <brk id="19" max="17" man="1"/>
    <brk id="2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45</vt:i4>
      </vt:variant>
    </vt:vector>
  </HeadingPairs>
  <TitlesOfParts>
    <vt:vector size="70" baseType="lpstr">
      <vt:lpstr>DC</vt:lpstr>
      <vt:lpstr>Summary</vt:lpstr>
      <vt:lpstr>101-RWS</vt:lpstr>
      <vt:lpstr>301-RWWS</vt:lpstr>
      <vt:lpstr>401-RSWS</vt:lpstr>
      <vt:lpstr>501-UEFIS</vt:lpstr>
      <vt:lpstr>201-Little Elm</vt:lpstr>
      <vt:lpstr>206-Rockwall Heath WSF</vt:lpstr>
      <vt:lpstr>207-Terrel WTF</vt:lpstr>
      <vt:lpstr>208-Rockwall WPS</vt:lpstr>
      <vt:lpstr>305-S Rockwall WWTP</vt:lpstr>
      <vt:lpstr>307-Panther Crk</vt:lpstr>
      <vt:lpstr>308-Sabine Crk WWTP</vt:lpstr>
      <vt:lpstr>309-Stewart Crk</vt:lpstr>
      <vt:lpstr>310-Muddy Crk WWTP</vt:lpstr>
      <vt:lpstr>503-LEFIS</vt:lpstr>
      <vt:lpstr>504-Muddy Crk INT</vt:lpstr>
      <vt:lpstr>505-Parker Crk INT</vt:lpstr>
      <vt:lpstr>506-Sabine Crk INT</vt:lpstr>
      <vt:lpstr>507-Buffalo Crk INT</vt:lpstr>
      <vt:lpstr>509-Mustang Crk Int</vt:lpstr>
      <vt:lpstr>510-Parker Crk Parallel Int</vt:lpstr>
      <vt:lpstr>FRONT PAGE</vt:lpstr>
      <vt:lpstr>TABLE OF CONTENTS</vt:lpstr>
      <vt:lpstr>Compliance Statement</vt:lpstr>
      <vt:lpstr>'101-RWS'!Print_Area</vt:lpstr>
      <vt:lpstr>'201-Little Elm'!Print_Area</vt:lpstr>
      <vt:lpstr>'206-Rockwall Heath WSF'!Print_Area</vt:lpstr>
      <vt:lpstr>'207-Terrel WTF'!Print_Area</vt:lpstr>
      <vt:lpstr>'208-Rockwall WPS'!Print_Area</vt:lpstr>
      <vt:lpstr>'301-RWWS'!Print_Area</vt:lpstr>
      <vt:lpstr>'305-S Rockwall WWTP'!Print_Area</vt:lpstr>
      <vt:lpstr>'307-Panther Crk'!Print_Area</vt:lpstr>
      <vt:lpstr>'308-Sabine Crk WWTP'!Print_Area</vt:lpstr>
      <vt:lpstr>'309-Stewart Crk'!Print_Area</vt:lpstr>
      <vt:lpstr>'310-Muddy Crk WWTP'!Print_Area</vt:lpstr>
      <vt:lpstr>'401-RSWS'!Print_Area</vt:lpstr>
      <vt:lpstr>'501-UEFIS'!Print_Area</vt:lpstr>
      <vt:lpstr>'503-LEFIS'!Print_Area</vt:lpstr>
      <vt:lpstr>'504-Muddy Crk INT'!Print_Area</vt:lpstr>
      <vt:lpstr>'505-Parker Crk INT'!Print_Area</vt:lpstr>
      <vt:lpstr>'506-Sabine Crk INT'!Print_Area</vt:lpstr>
      <vt:lpstr>'507-Buffalo Crk INT'!Print_Area</vt:lpstr>
      <vt:lpstr>'509-Mustang Crk Int'!Print_Area</vt:lpstr>
      <vt:lpstr>'510-Parker Crk Parallel Int'!Print_Area</vt:lpstr>
      <vt:lpstr>'Compliance Statement'!Print_Area</vt:lpstr>
      <vt:lpstr>'FRONT PAGE'!Print_Area</vt:lpstr>
      <vt:lpstr>Summary!Print_Area</vt:lpstr>
      <vt:lpstr>'TABLE OF CONTENTS'!Print_Area</vt:lpstr>
      <vt:lpstr>'101-RWS'!Print_Titles</vt:lpstr>
      <vt:lpstr>'201-Little Elm'!Print_Titles</vt:lpstr>
      <vt:lpstr>'206-Rockwall Heath WSF'!Print_Titles</vt:lpstr>
      <vt:lpstr>'207-Terrel WTF'!Print_Titles</vt:lpstr>
      <vt:lpstr>'208-Rockwall WPS'!Print_Titles</vt:lpstr>
      <vt:lpstr>'301-RWWS'!Print_Titles</vt:lpstr>
      <vt:lpstr>'305-S Rockwall WWTP'!Print_Titles</vt:lpstr>
      <vt:lpstr>'307-Panther Crk'!Print_Titles</vt:lpstr>
      <vt:lpstr>'308-Sabine Crk WWTP'!Print_Titles</vt:lpstr>
      <vt:lpstr>'309-Stewart Crk'!Print_Titles</vt:lpstr>
      <vt:lpstr>'310-Muddy Crk WWTP'!Print_Titles</vt:lpstr>
      <vt:lpstr>'401-RSWS'!Print_Titles</vt:lpstr>
      <vt:lpstr>'501-UEFIS'!Print_Titles</vt:lpstr>
      <vt:lpstr>'503-LEFIS'!Print_Titles</vt:lpstr>
      <vt:lpstr>'504-Muddy Crk INT'!Print_Titles</vt:lpstr>
      <vt:lpstr>'505-Parker Crk INT'!Print_Titles</vt:lpstr>
      <vt:lpstr>'506-Sabine Crk INT'!Print_Titles</vt:lpstr>
      <vt:lpstr>'507-Buffalo Crk INT'!Print_Titles</vt:lpstr>
      <vt:lpstr>'509-Mustang Crk Int'!Print_Titles</vt:lpstr>
      <vt:lpstr>'510-Parker Crk Parallel Int'!Print_Titles</vt:lpstr>
      <vt:lpstr>Summary!Print_Titles</vt:lpstr>
    </vt:vector>
  </TitlesOfParts>
  <Company>NTMWD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Sanderson</dc:creator>
  <cp:lastModifiedBy>Daniel J. Sellars</cp:lastModifiedBy>
  <cp:lastPrinted>2019-10-17T21:13:28Z</cp:lastPrinted>
  <dcterms:created xsi:type="dcterms:W3CDTF">2015-12-04T13:59:35Z</dcterms:created>
  <dcterms:modified xsi:type="dcterms:W3CDTF">2021-03-10T18:28:25Z</dcterms:modified>
</cp:coreProperties>
</file>